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fsdkenya-my.sharepoint.com/personal/collins_baswony_fsdkenya_org/Documents/Publications/"/>
    </mc:Choice>
  </mc:AlternateContent>
  <xr:revisionPtr revIDLastSave="2" documentId="8_{24461E41-2A4F-41BD-967C-02F0356CEA55}" xr6:coauthVersionLast="47" xr6:coauthVersionMax="47" xr10:uidLastSave="{5277D1B3-E821-481A-A36A-A1669FAD3880}"/>
  <bookViews>
    <workbookView xWindow="-120" yWindow="-120" windowWidth="29040" windowHeight="15720" tabRatio="960" xr2:uid="{00000000-000D-0000-FFFF-FFFF00000000}"/>
  </bookViews>
  <sheets>
    <sheet name="Summary" sheetId="26" r:id="rId1"/>
    <sheet name="Dev 1 financials" sheetId="38" r:id="rId2"/>
    <sheet name="Dev 2 financials" sheetId="37" r:id="rId3"/>
    <sheet name="Dev 3 financials" sheetId="29" r:id="rId4"/>
  </sheets>
  <definedNames>
    <definedName name="_xlnm.Print_Area" localSheetId="3">'Dev 3 financials'!$A$2:$I$62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9" roundtripDataSignature="AMtx7mhAsOQFv5klH6gVWvzYnoyXN6lehA=="/>
    </ext>
  </extLst>
</workbook>
</file>

<file path=xl/calcChain.xml><?xml version="1.0" encoding="utf-8"?>
<calcChain xmlns="http://schemas.openxmlformats.org/spreadsheetml/2006/main">
  <c r="C24" i="26" l="1"/>
  <c r="C23" i="26"/>
  <c r="C22" i="26"/>
  <c r="C21" i="26"/>
  <c r="C20" i="26"/>
  <c r="C19" i="26"/>
  <c r="F58" i="38" l="1"/>
  <c r="F50" i="38"/>
  <c r="F44" i="38"/>
  <c r="G34" i="38"/>
  <c r="J21" i="38"/>
  <c r="G19" i="38"/>
  <c r="G18" i="38"/>
  <c r="J18" i="38" s="1"/>
  <c r="J14" i="38"/>
  <c r="J13" i="38"/>
  <c r="J12" i="38"/>
  <c r="G11" i="38"/>
  <c r="J11" i="38" s="1"/>
  <c r="J10" i="38"/>
  <c r="J9" i="38"/>
  <c r="F59" i="37"/>
  <c r="F52" i="37"/>
  <c r="F46" i="37"/>
  <c r="H41" i="37"/>
  <c r="G31" i="37"/>
  <c r="G16" i="37"/>
  <c r="F48" i="37" l="1"/>
  <c r="F50" i="37" s="1"/>
  <c r="I4" i="37" s="1"/>
  <c r="J16" i="37"/>
  <c r="F62" i="37"/>
  <c r="F64" i="37" s="1"/>
  <c r="F61" i="38"/>
  <c r="F63" i="38" s="1"/>
  <c r="G20" i="38"/>
  <c r="F46" i="38"/>
  <c r="F48" i="38" s="1"/>
  <c r="H19" i="38"/>
  <c r="H14" i="38"/>
  <c r="H13" i="38"/>
  <c r="H12" i="38"/>
  <c r="J19" i="38"/>
  <c r="H21" i="38"/>
  <c r="H11" i="38"/>
  <c r="H6" i="38"/>
  <c r="F43" i="38"/>
  <c r="H10" i="38"/>
  <c r="H9" i="38"/>
  <c r="G15" i="38"/>
  <c r="H18" i="38"/>
  <c r="J15" i="38"/>
  <c r="G17" i="37"/>
  <c r="F45" i="37"/>
  <c r="H4" i="37" s="1"/>
  <c r="G18" i="37" l="1"/>
  <c r="I17" i="37"/>
  <c r="J20" i="38"/>
  <c r="F10" i="26" s="1"/>
  <c r="I20" i="38"/>
  <c r="I16" i="37"/>
  <c r="F66" i="37"/>
  <c r="F65" i="38"/>
  <c r="I18" i="38"/>
  <c r="G35" i="38"/>
  <c r="H15" i="38"/>
  <c r="G22" i="38"/>
  <c r="I22" i="38" s="1"/>
  <c r="H20" i="38"/>
  <c r="G26" i="38"/>
  <c r="I26" i="38" s="1"/>
  <c r="I10" i="38"/>
  <c r="I12" i="38"/>
  <c r="I14" i="38"/>
  <c r="I9" i="38"/>
  <c r="I11" i="38"/>
  <c r="I21" i="38"/>
  <c r="I19" i="38"/>
  <c r="I6" i="38"/>
  <c r="I13" i="38"/>
  <c r="H18" i="37"/>
  <c r="G19" i="37"/>
  <c r="J17" i="37"/>
  <c r="H17" i="37"/>
  <c r="H16" i="37"/>
  <c r="I19" i="37" l="1"/>
  <c r="J54" i="38"/>
  <c r="J55" i="38"/>
  <c r="J57" i="38"/>
  <c r="J53" i="38"/>
  <c r="D19" i="26" s="1"/>
  <c r="J10" i="26"/>
  <c r="J56" i="38"/>
  <c r="D20" i="26" s="1"/>
  <c r="J18" i="37"/>
  <c r="F11" i="26" s="1"/>
  <c r="I18" i="37"/>
  <c r="I20" i="37" s="1"/>
  <c r="H26" i="38"/>
  <c r="D10" i="26"/>
  <c r="G10" i="26" s="1"/>
  <c r="G28" i="38"/>
  <c r="H22" i="38"/>
  <c r="H10" i="26"/>
  <c r="I10" i="26" s="1"/>
  <c r="E10" i="26"/>
  <c r="G36" i="38"/>
  <c r="G38" i="38" s="1"/>
  <c r="H36" i="38" s="1"/>
  <c r="K22" i="38"/>
  <c r="K20" i="38"/>
  <c r="J22" i="38"/>
  <c r="J26" i="38" s="1"/>
  <c r="I15" i="38"/>
  <c r="K26" i="38"/>
  <c r="K11" i="38"/>
  <c r="K14" i="38"/>
  <c r="K9" i="38"/>
  <c r="K21" i="38"/>
  <c r="K19" i="38"/>
  <c r="K13" i="38"/>
  <c r="K6" i="38"/>
  <c r="K10" i="38"/>
  <c r="K12" i="38"/>
  <c r="K18" i="38"/>
  <c r="K15" i="38"/>
  <c r="J19" i="37"/>
  <c r="J20" i="37" s="1"/>
  <c r="H19" i="37"/>
  <c r="H20" i="37" s="1"/>
  <c r="G20" i="37"/>
  <c r="I28" i="38" l="1"/>
  <c r="H28" i="38"/>
  <c r="E11" i="26"/>
  <c r="H37" i="38"/>
  <c r="H34" i="38"/>
  <c r="H35" i="38"/>
  <c r="G33" i="37"/>
  <c r="G12" i="37"/>
  <c r="G10" i="37"/>
  <c r="G8" i="37"/>
  <c r="G11" i="37"/>
  <c r="G9" i="37"/>
  <c r="G7" i="37"/>
  <c r="I9" i="37" l="1"/>
  <c r="H9" i="37"/>
  <c r="I10" i="37"/>
  <c r="I11" i="37"/>
  <c r="K57" i="38"/>
  <c r="L57" i="38" s="1"/>
  <c r="M57" i="38" s="1"/>
  <c r="K53" i="38"/>
  <c r="E19" i="26" s="1"/>
  <c r="F19" i="26" s="1"/>
  <c r="G19" i="26" s="1"/>
  <c r="H19" i="26" s="1"/>
  <c r="I19" i="26" s="1"/>
  <c r="K10" i="26"/>
  <c r="K56" i="38"/>
  <c r="E20" i="26" s="1"/>
  <c r="F20" i="26" s="1"/>
  <c r="G20" i="26" s="1"/>
  <c r="H20" i="26" s="1"/>
  <c r="I20" i="26" s="1"/>
  <c r="K54" i="38"/>
  <c r="K55" i="38"/>
  <c r="I7" i="37"/>
  <c r="H7" i="37"/>
  <c r="I8" i="37"/>
  <c r="H8" i="37"/>
  <c r="I12" i="37"/>
  <c r="L54" i="38"/>
  <c r="M54" i="38" s="1"/>
  <c r="H38" i="38"/>
  <c r="L53" i="38"/>
  <c r="M53" i="38" s="1"/>
  <c r="L55" i="38"/>
  <c r="M55" i="38" s="1"/>
  <c r="H11" i="37"/>
  <c r="J11" i="37"/>
  <c r="J7" i="37"/>
  <c r="G13" i="37"/>
  <c r="J9" i="37"/>
  <c r="J8" i="37"/>
  <c r="J10" i="37"/>
  <c r="H10" i="37"/>
  <c r="J12" i="37"/>
  <c r="H12" i="37"/>
  <c r="G24" i="37" l="1"/>
  <c r="K13" i="37"/>
  <c r="L56" i="38"/>
  <c r="M56" i="38" s="1"/>
  <c r="I13" i="37"/>
  <c r="I24" i="37" s="1"/>
  <c r="H13" i="37"/>
  <c r="G32" i="37"/>
  <c r="J13" i="37"/>
  <c r="J24" i="37" s="1"/>
  <c r="I58" i="37" l="1"/>
  <c r="D23" i="26" s="1"/>
  <c r="J11" i="26"/>
  <c r="I57" i="37"/>
  <c r="I55" i="37"/>
  <c r="D21" i="26" s="1"/>
  <c r="I56" i="37"/>
  <c r="D22" i="26" s="1"/>
  <c r="D11" i="26"/>
  <c r="G11" i="26" s="1"/>
  <c r="K24" i="37"/>
  <c r="K4" i="37"/>
  <c r="K16" i="37"/>
  <c r="K17" i="37"/>
  <c r="K19" i="37"/>
  <c r="K18" i="37"/>
  <c r="K20" i="37"/>
  <c r="K10" i="37"/>
  <c r="K12" i="37"/>
  <c r="K11" i="37"/>
  <c r="K8" i="37"/>
  <c r="K7" i="37"/>
  <c r="K9" i="37"/>
  <c r="H11" i="26"/>
  <c r="I11" i="26" l="1"/>
  <c r="F58" i="29" l="1"/>
  <c r="F47" i="29" s="1"/>
  <c r="F54" i="29"/>
  <c r="F48" i="29"/>
  <c r="F40" i="29"/>
  <c r="E30" i="29"/>
  <c r="E14" i="29"/>
  <c r="H14" i="29" l="1"/>
  <c r="F14" i="29"/>
  <c r="F2" i="29"/>
  <c r="F50" i="29"/>
  <c r="F52" i="29" s="1"/>
  <c r="G2" i="29" s="1"/>
  <c r="E15" i="29"/>
  <c r="F61" i="29"/>
  <c r="F63" i="29" s="1"/>
  <c r="E16" i="29" l="1"/>
  <c r="G14" i="29"/>
  <c r="F15" i="29"/>
  <c r="G15" i="29"/>
  <c r="F65" i="29"/>
  <c r="H15" i="29"/>
  <c r="E17" i="29"/>
  <c r="H16" i="29" l="1"/>
  <c r="F12" i="26" s="1"/>
  <c r="F17" i="29"/>
  <c r="G17" i="29"/>
  <c r="F16" i="29"/>
  <c r="G16" i="29"/>
  <c r="H17" i="29"/>
  <c r="H18" i="29" s="1"/>
  <c r="E18" i="29"/>
  <c r="E12" i="26" l="1"/>
  <c r="F18" i="29"/>
  <c r="G18" i="29"/>
  <c r="H12" i="26" s="1"/>
  <c r="I12" i="26" s="1"/>
  <c r="E32" i="29"/>
  <c r="E10" i="29"/>
  <c r="E8" i="29"/>
  <c r="E6" i="29"/>
  <c r="E9" i="29"/>
  <c r="E7" i="29"/>
  <c r="E5" i="29"/>
  <c r="F8" i="29" l="1"/>
  <c r="G8" i="29"/>
  <c r="F5" i="29"/>
  <c r="G5" i="29"/>
  <c r="F7" i="29"/>
  <c r="G7" i="29"/>
  <c r="F9" i="29"/>
  <c r="G9" i="29"/>
  <c r="F6" i="29"/>
  <c r="G6" i="29"/>
  <c r="F10" i="29"/>
  <c r="G10" i="29"/>
  <c r="H9" i="29"/>
  <c r="H5" i="29"/>
  <c r="E11" i="29"/>
  <c r="H6" i="29"/>
  <c r="H8" i="29"/>
  <c r="H10" i="29"/>
  <c r="H7" i="29"/>
  <c r="F11" i="29" l="1"/>
  <c r="G11" i="29"/>
  <c r="E31" i="29"/>
  <c r="H11" i="29"/>
  <c r="H22" i="29" s="1"/>
  <c r="G26" i="37" l="1"/>
  <c r="I26" i="37" l="1"/>
  <c r="H26" i="37"/>
  <c r="K11" i="26" l="1"/>
  <c r="J57" i="37"/>
  <c r="J55" i="37"/>
  <c r="E21" i="26" s="1"/>
  <c r="F21" i="26" s="1"/>
  <c r="G21" i="26" s="1"/>
  <c r="H21" i="26" s="1"/>
  <c r="I21" i="26" s="1"/>
  <c r="J58" i="37"/>
  <c r="E23" i="26" s="1"/>
  <c r="F23" i="26" s="1"/>
  <c r="G23" i="26" s="1"/>
  <c r="H23" i="26" s="1"/>
  <c r="I23" i="26" s="1"/>
  <c r="J56" i="37"/>
  <c r="K57" i="37"/>
  <c r="L57" i="37" s="1"/>
  <c r="K58" i="37"/>
  <c r="L58" i="37" s="1"/>
  <c r="K55" i="37" l="1"/>
  <c r="L55" i="37" s="1"/>
  <c r="E22" i="26"/>
  <c r="F22" i="26" s="1"/>
  <c r="G22" i="26" s="1"/>
  <c r="H22" i="26" s="1"/>
  <c r="I22" i="26" s="1"/>
  <c r="K56" i="37"/>
  <c r="L56" i="37" s="1"/>
  <c r="E22" i="29"/>
  <c r="F22" i="29" s="1"/>
  <c r="E33" i="29"/>
  <c r="E24" i="29" l="1"/>
  <c r="G22" i="29"/>
  <c r="I22" i="29"/>
  <c r="I2" i="29"/>
  <c r="I14" i="29"/>
  <c r="I15" i="29"/>
  <c r="I17" i="29"/>
  <c r="I16" i="29"/>
  <c r="I18" i="29"/>
  <c r="I8" i="29"/>
  <c r="I7" i="29"/>
  <c r="I9" i="29"/>
  <c r="I6" i="29"/>
  <c r="I5" i="29"/>
  <c r="I10" i="29"/>
  <c r="I11" i="29"/>
  <c r="D12" i="26"/>
  <c r="G12" i="26" s="1"/>
  <c r="E34" i="29"/>
  <c r="I57" i="29" l="1"/>
  <c r="D24" i="26" s="1"/>
  <c r="J12" i="26"/>
  <c r="G24" i="29"/>
  <c r="F24" i="29"/>
  <c r="E38" i="29"/>
  <c r="F31" i="29"/>
  <c r="E39" i="29"/>
  <c r="F32" i="29"/>
  <c r="E37" i="29"/>
  <c r="E40" i="29" s="1"/>
  <c r="F30" i="29"/>
  <c r="F33" i="29"/>
  <c r="K12" i="26" l="1"/>
  <c r="J57" i="29"/>
  <c r="F34" i="29"/>
  <c r="H22" i="37"/>
  <c r="H24" i="37" s="1"/>
  <c r="G34" i="37"/>
  <c r="G35" i="37"/>
  <c r="H33" i="37" s="1"/>
  <c r="E24" i="26" l="1"/>
  <c r="F24" i="26" s="1"/>
  <c r="G24" i="26" s="1"/>
  <c r="H24" i="26" s="1"/>
  <c r="I24" i="26" s="1"/>
  <c r="K57" i="29"/>
  <c r="L57" i="29" s="1"/>
  <c r="G40" i="37"/>
  <c r="H32" i="37"/>
  <c r="G38" i="37"/>
  <c r="G41" i="37" s="1"/>
  <c r="H34" i="37"/>
  <c r="G39" i="37"/>
  <c r="H31" i="37"/>
  <c r="H35" i="37" s="1"/>
</calcChain>
</file>

<file path=xl/sharedStrings.xml><?xml version="1.0" encoding="utf-8"?>
<sst xmlns="http://schemas.openxmlformats.org/spreadsheetml/2006/main" count="244" uniqueCount="104">
  <si>
    <t>Description</t>
  </si>
  <si>
    <t>Notes</t>
  </si>
  <si>
    <t>Approvals</t>
  </si>
  <si>
    <t>Gross Saleable Area</t>
  </si>
  <si>
    <t>Pre VAT Cost</t>
  </si>
  <si>
    <t>Total Cost</t>
  </si>
  <si>
    <t>Per Unit</t>
  </si>
  <si>
    <t>Per SM (Gross Built Area)</t>
  </si>
  <si>
    <t>VAT</t>
  </si>
  <si>
    <t>Land</t>
  </si>
  <si>
    <t>Soft Costs</t>
  </si>
  <si>
    <t>Consultants Fees</t>
  </si>
  <si>
    <t>Developers Fees</t>
  </si>
  <si>
    <t>External (Lawyers, design, security etc)</t>
  </si>
  <si>
    <t>Marketing</t>
  </si>
  <si>
    <t>Contingency</t>
  </si>
  <si>
    <t>Total Soft Costs costs</t>
  </si>
  <si>
    <t>Hard Costs</t>
  </si>
  <si>
    <t>Infrastructure pre VAT</t>
  </si>
  <si>
    <t>Construction pre VAT</t>
  </si>
  <si>
    <t>VAT on Infra + Construction</t>
  </si>
  <si>
    <t>Contingencies</t>
  </si>
  <si>
    <t>Total Hard costs</t>
  </si>
  <si>
    <t>Interest on Debt</t>
  </si>
  <si>
    <t>Sources &amp; Uses</t>
  </si>
  <si>
    <t>Uses of Capital</t>
  </si>
  <si>
    <t>Interest</t>
  </si>
  <si>
    <t>Total Uses of Capital</t>
  </si>
  <si>
    <t>Sources of Capital</t>
  </si>
  <si>
    <t>Equity</t>
  </si>
  <si>
    <t>Debt</t>
  </si>
  <si>
    <t>Sales</t>
  </si>
  <si>
    <t>Total Sources of Capital</t>
  </si>
  <si>
    <t>% cost (before VAT</t>
  </si>
  <si>
    <t>Note</t>
  </si>
  <si>
    <t>Contigencies</t>
  </si>
  <si>
    <t>Category</t>
  </si>
  <si>
    <t>Detail</t>
  </si>
  <si>
    <t>Value</t>
  </si>
  <si>
    <t>Project Totals</t>
  </si>
  <si>
    <t>Total Housing Units</t>
  </si>
  <si>
    <t>Total Land Size</t>
  </si>
  <si>
    <t>1-Bedroom Units</t>
  </si>
  <si>
    <t>2-Bedroom Units</t>
  </si>
  <si>
    <t>Project Summary</t>
  </si>
  <si>
    <t>Unit Mix</t>
  </si>
  <si>
    <t>Bedsitter Units</t>
  </si>
  <si>
    <t>Affordable Housing Project Summary</t>
  </si>
  <si>
    <t>1-Bedroom Loft Units</t>
  </si>
  <si>
    <t>Cost (KES)</t>
  </si>
  <si>
    <t>sqm</t>
  </si>
  <si>
    <t>Infrastructure per acre</t>
  </si>
  <si>
    <t>Building Efficency</t>
  </si>
  <si>
    <t>acre</t>
  </si>
  <si>
    <t>Parking Ratio</t>
  </si>
  <si>
    <t>Parking Stalls</t>
  </si>
  <si>
    <t>Parking Area</t>
  </si>
  <si>
    <t>Parking Area per Stall</t>
  </si>
  <si>
    <t>Total Residential Area</t>
  </si>
  <si>
    <t>Amenities, Lobby and Roof</t>
  </si>
  <si>
    <t>Gross Built Area (GBA)</t>
  </si>
  <si>
    <t>per acre</t>
  </si>
  <si>
    <t>per SQM</t>
  </si>
  <si>
    <t>per Construction Cost</t>
  </si>
  <si>
    <t>Unit Size</t>
  </si>
  <si>
    <t>Unit Quantity</t>
  </si>
  <si>
    <t>Total Project Cost with Incentive</t>
  </si>
  <si>
    <t>Without Incentive</t>
  </si>
  <si>
    <t>With Incentive</t>
  </si>
  <si>
    <t>Cost Saving %</t>
  </si>
  <si>
    <t>Cost Savings</t>
  </si>
  <si>
    <t>per sqm</t>
  </si>
  <si>
    <t>1-Bedroom Duplex Units</t>
  </si>
  <si>
    <t>2-Bedroom Duplex Units</t>
  </si>
  <si>
    <t>Affordable Housing VAT Incentive - Development Information for Application</t>
  </si>
  <si>
    <t>Developer</t>
  </si>
  <si>
    <t>Per Sqm (GBA Residential)</t>
  </si>
  <si>
    <t>Gross Built Area used</t>
  </si>
  <si>
    <t>Developer 1</t>
  </si>
  <si>
    <t>Unit range</t>
  </si>
  <si>
    <t>100-150</t>
  </si>
  <si>
    <t>200-300</t>
  </si>
  <si>
    <t>Developer 2</t>
  </si>
  <si>
    <t>Developer 3</t>
  </si>
  <si>
    <t>Total delivery cost</t>
  </si>
  <si>
    <t>% saving on total delivery cost</t>
  </si>
  <si>
    <t>Total Const + Infra cost (hard cost)</t>
  </si>
  <si>
    <t>Unit Delivery Cost</t>
  </si>
  <si>
    <t>Potential VAT Savings on hard cost</t>
  </si>
  <si>
    <t>Multiplier</t>
  </si>
  <si>
    <t>Gross Built Area (GBA) including parking</t>
  </si>
  <si>
    <t>Gross Built Area (GBA) incl parking</t>
  </si>
  <si>
    <t>DEVELOPER 1 FINANCIAL</t>
  </si>
  <si>
    <t>Delivery cost without incentive</t>
  </si>
  <si>
    <t>Delivery cost with incentive</t>
  </si>
  <si>
    <t>Unit Size sqm</t>
  </si>
  <si>
    <t>Avg hard cost psm w VAT incentive</t>
  </si>
  <si>
    <t>Full delivery cost psm w VAT incentive</t>
  </si>
  <si>
    <t>Additional saving on construction finance (20%)</t>
  </si>
  <si>
    <t>Saving on offtake finance (25 years at 10%)</t>
  </si>
  <si>
    <t>Saving on delivery cost (fiscal loss on VAT)</t>
  </si>
  <si>
    <t>Avg hard cost psm w/out incentive</t>
  </si>
  <si>
    <t>Full delivery cost psm w/out incentive</t>
  </si>
  <si>
    <t>Total Project Cost (w/out incentive)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</si>
</sst>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"/>
    <numFmt numFmtId="165" formatCode="_-* #,##0_-;\-* #,##0_-;_-* &quot;-&quot;??_-;_-@_-"/>
    <numFmt numFmtId="166" formatCode="0.0%"/>
    <numFmt numFmtId="167" formatCode="&quot;Ksh&quot;#,##0"/>
    <numFmt numFmtId="168" formatCode="_-* #,##0.0_-;\-* #,##0.0_-;_-* &quot;-&quot;??_-;_-@_-"/>
    <numFmt numFmtId="169" formatCode="0.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rgb="FF0F1115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u/>
      <sz val="11"/>
      <color theme="1"/>
      <name val="Calibri"/>
      <family val="2"/>
      <scheme val="major"/>
    </font>
    <font>
      <sz val="11"/>
      <color rgb="FF0000FF"/>
      <name val="Calibri"/>
      <family val="2"/>
      <scheme val="major"/>
    </font>
    <font>
      <sz val="11"/>
      <color rgb="FF0F1115"/>
      <name val="Calibri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10" fillId="0" borderId="3"/>
    <xf numFmtId="43" fontId="10" fillId="0" borderId="3" applyFont="0" applyFill="0" applyBorder="0" applyAlignment="0" applyProtection="0"/>
    <xf numFmtId="0" fontId="5" fillId="0" borderId="3"/>
    <xf numFmtId="9" fontId="5" fillId="0" borderId="3" applyFont="0" applyFill="0" applyBorder="0" applyAlignment="0" applyProtection="0"/>
    <xf numFmtId="9" fontId="28" fillId="0" borderId="0" applyFont="0" applyFill="0" applyBorder="0" applyAlignment="0" applyProtection="0"/>
  </cellStyleXfs>
  <cellXfs count="167">
    <xf numFmtId="0" fontId="0" fillId="0" borderId="0" xfId="0"/>
    <xf numFmtId="0" fontId="14" fillId="0" borderId="5" xfId="2" applyFont="1" applyBorder="1"/>
    <xf numFmtId="0" fontId="10" fillId="0" borderId="5" xfId="2" applyBorder="1"/>
    <xf numFmtId="0" fontId="10" fillId="0" borderId="3" xfId="2"/>
    <xf numFmtId="0" fontId="10" fillId="0" borderId="3" xfId="2" applyAlignment="1">
      <alignment horizontal="center"/>
    </xf>
    <xf numFmtId="0" fontId="10" fillId="0" borderId="3" xfId="2" applyAlignment="1">
      <alignment wrapText="1"/>
    </xf>
    <xf numFmtId="0" fontId="13" fillId="0" borderId="3" xfId="2" applyFont="1"/>
    <xf numFmtId="165" fontId="0" fillId="0" borderId="3" xfId="3" applyNumberFormat="1" applyFont="1"/>
    <xf numFmtId="0" fontId="15" fillId="0" borderId="3" xfId="2" applyFont="1"/>
    <xf numFmtId="0" fontId="13" fillId="4" borderId="3" xfId="2" applyFont="1" applyFill="1"/>
    <xf numFmtId="0" fontId="13" fillId="4" borderId="3" xfId="2" applyFont="1" applyFill="1" applyAlignment="1">
      <alignment wrapText="1"/>
    </xf>
    <xf numFmtId="165" fontId="0" fillId="0" borderId="3" xfId="3" applyNumberFormat="1" applyFont="1" applyAlignment="1">
      <alignment wrapText="1"/>
    </xf>
    <xf numFmtId="165" fontId="0" fillId="0" borderId="3" xfId="3" applyNumberFormat="1" applyFont="1" applyBorder="1"/>
    <xf numFmtId="165" fontId="13" fillId="0" borderId="6" xfId="2" applyNumberFormat="1" applyFont="1" applyBorder="1"/>
    <xf numFmtId="165" fontId="10" fillId="0" borderId="3" xfId="2" applyNumberFormat="1"/>
    <xf numFmtId="165" fontId="13" fillId="0" borderId="7" xfId="3" applyNumberFormat="1" applyFont="1" applyBorder="1"/>
    <xf numFmtId="165" fontId="13" fillId="0" borderId="7" xfId="2" applyNumberFormat="1" applyFont="1" applyBorder="1"/>
    <xf numFmtId="9" fontId="10" fillId="0" borderId="3" xfId="2" applyNumberFormat="1"/>
    <xf numFmtId="165" fontId="13" fillId="0" borderId="3" xfId="3" applyNumberFormat="1" applyFont="1" applyBorder="1"/>
    <xf numFmtId="0" fontId="10" fillId="4" borderId="3" xfId="2" applyFill="1"/>
    <xf numFmtId="0" fontId="10" fillId="5" borderId="3" xfId="2" applyFill="1"/>
    <xf numFmtId="0" fontId="10" fillId="5" borderId="3" xfId="2" applyFill="1" applyAlignment="1">
      <alignment horizontal="center"/>
    </xf>
    <xf numFmtId="3" fontId="10" fillId="0" borderId="3" xfId="2" applyNumberFormat="1" applyAlignment="1">
      <alignment horizontal="center"/>
    </xf>
    <xf numFmtId="0" fontId="9" fillId="0" borderId="3" xfId="2" applyFont="1"/>
    <xf numFmtId="9" fontId="10" fillId="0" borderId="3" xfId="2" applyNumberFormat="1" applyAlignment="1">
      <alignment wrapText="1"/>
    </xf>
    <xf numFmtId="0" fontId="17" fillId="0" borderId="0" xfId="0" applyFont="1"/>
    <xf numFmtId="0" fontId="19" fillId="0" borderId="0" xfId="0" applyFont="1"/>
    <xf numFmtId="0" fontId="8" fillId="0" borderId="3" xfId="2" applyFont="1"/>
    <xf numFmtId="0" fontId="7" fillId="0" borderId="3" xfId="2" applyFont="1"/>
    <xf numFmtId="0" fontId="13" fillId="0" borderId="6" xfId="2" applyFont="1" applyBorder="1" applyAlignment="1">
      <alignment horizontal="center"/>
    </xf>
    <xf numFmtId="0" fontId="10" fillId="0" borderId="3" xfId="2" applyAlignment="1">
      <alignment horizontal="right"/>
    </xf>
    <xf numFmtId="0" fontId="13" fillId="0" borderId="3" xfId="2" applyFont="1" applyAlignment="1">
      <alignment horizontal="center"/>
    </xf>
    <xf numFmtId="165" fontId="13" fillId="0" borderId="6" xfId="1" applyNumberFormat="1" applyFont="1" applyBorder="1" applyAlignment="1"/>
    <xf numFmtId="3" fontId="13" fillId="0" borderId="7" xfId="2" applyNumberFormat="1" applyFont="1" applyBorder="1" applyAlignment="1">
      <alignment horizontal="center"/>
    </xf>
    <xf numFmtId="3" fontId="16" fillId="0" borderId="3" xfId="2" applyNumberFormat="1" applyFont="1"/>
    <xf numFmtId="0" fontId="13" fillId="0" borderId="3" xfId="2" applyFont="1" applyAlignment="1">
      <alignment horizontal="right"/>
    </xf>
    <xf numFmtId="165" fontId="13" fillId="0" borderId="3" xfId="3" applyNumberFormat="1" applyFont="1"/>
    <xf numFmtId="0" fontId="13" fillId="7" borderId="3" xfId="2" applyFont="1" applyFill="1" applyAlignment="1">
      <alignment horizontal="center"/>
    </xf>
    <xf numFmtId="0" fontId="13" fillId="7" borderId="3" xfId="2" applyFont="1" applyFill="1" applyAlignment="1">
      <alignment horizontal="center" wrapText="1"/>
    </xf>
    <xf numFmtId="167" fontId="16" fillId="0" borderId="3" xfId="2" applyNumberFormat="1" applyFont="1"/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165" fontId="20" fillId="0" borderId="0" xfId="1" applyNumberFormat="1" applyFont="1"/>
    <xf numFmtId="165" fontId="20" fillId="0" borderId="0" xfId="1" applyNumberFormat="1" applyFont="1" applyAlignment="1">
      <alignment wrapText="1"/>
    </xf>
    <xf numFmtId="9" fontId="23" fillId="0" borderId="0" xfId="0" applyNumberFormat="1" applyFont="1"/>
    <xf numFmtId="0" fontId="6" fillId="0" borderId="3" xfId="2" applyFont="1"/>
    <xf numFmtId="165" fontId="21" fillId="0" borderId="6" xfId="0" applyNumberFormat="1" applyFont="1" applyBorder="1"/>
    <xf numFmtId="0" fontId="23" fillId="0" borderId="0" xfId="0" applyFont="1"/>
    <xf numFmtId="9" fontId="23" fillId="0" borderId="0" xfId="0" applyNumberFormat="1" applyFont="1" applyAlignment="1">
      <alignment wrapText="1"/>
    </xf>
    <xf numFmtId="165" fontId="20" fillId="0" borderId="0" xfId="0" applyNumberFormat="1" applyFont="1"/>
    <xf numFmtId="0" fontId="23" fillId="0" borderId="0" xfId="0" applyFont="1" applyAlignment="1">
      <alignment wrapText="1"/>
    </xf>
    <xf numFmtId="165" fontId="21" fillId="0" borderId="7" xfId="0" applyNumberFormat="1" applyFont="1" applyBorder="1"/>
    <xf numFmtId="165" fontId="6" fillId="0" borderId="3" xfId="3" applyNumberFormat="1" applyFont="1"/>
    <xf numFmtId="165" fontId="21" fillId="0" borderId="3" xfId="0" applyNumberFormat="1" applyFont="1" applyBorder="1"/>
    <xf numFmtId="165" fontId="21" fillId="0" borderId="3" xfId="0" applyNumberFormat="1" applyFont="1" applyBorder="1" applyAlignment="1">
      <alignment wrapText="1"/>
    </xf>
    <xf numFmtId="0" fontId="24" fillId="5" borderId="3" xfId="0" applyFont="1" applyFill="1" applyBorder="1" applyAlignment="1">
      <alignment horizontal="left" vertical="center" wrapText="1" indent="1"/>
    </xf>
    <xf numFmtId="0" fontId="6" fillId="0" borderId="3" xfId="2" applyFont="1" applyAlignment="1">
      <alignment wrapText="1"/>
    </xf>
    <xf numFmtId="0" fontId="6" fillId="0" borderId="3" xfId="2" applyFont="1" applyAlignment="1">
      <alignment horizontal="right"/>
    </xf>
    <xf numFmtId="165" fontId="6" fillId="0" borderId="9" xfId="2" applyNumberFormat="1" applyFont="1" applyBorder="1"/>
    <xf numFmtId="165" fontId="6" fillId="0" borderId="9" xfId="2" applyNumberFormat="1" applyFont="1" applyBorder="1" applyAlignment="1">
      <alignment wrapText="1"/>
    </xf>
    <xf numFmtId="166" fontId="6" fillId="0" borderId="9" xfId="2" applyNumberFormat="1" applyFont="1" applyBorder="1" applyAlignment="1">
      <alignment wrapText="1"/>
    </xf>
    <xf numFmtId="0" fontId="5" fillId="0" borderId="3" xfId="2" applyFont="1"/>
    <xf numFmtId="0" fontId="5" fillId="0" borderId="3" xfId="4"/>
    <xf numFmtId="0" fontId="25" fillId="0" borderId="3" xfId="4" applyFont="1" applyAlignment="1">
      <alignment wrapText="1"/>
    </xf>
    <xf numFmtId="0" fontId="26" fillId="0" borderId="3" xfId="4" applyFont="1"/>
    <xf numFmtId="164" fontId="25" fillId="0" borderId="3" xfId="4" applyNumberFormat="1" applyFont="1"/>
    <xf numFmtId="0" fontId="27" fillId="0" borderId="3" xfId="4" applyFont="1"/>
    <xf numFmtId="0" fontId="27" fillId="2" borderId="3" xfId="4" applyFont="1" applyFill="1" applyAlignment="1">
      <alignment horizontal="center"/>
    </xf>
    <xf numFmtId="0" fontId="26" fillId="2" borderId="3" xfId="4" applyFont="1" applyFill="1"/>
    <xf numFmtId="9" fontId="25" fillId="0" borderId="3" xfId="5" applyFont="1" applyAlignment="1">
      <alignment wrapText="1"/>
    </xf>
    <xf numFmtId="164" fontId="25" fillId="0" borderId="3" xfId="4" applyNumberFormat="1" applyFont="1" applyAlignment="1">
      <alignment wrapText="1"/>
    </xf>
    <xf numFmtId="0" fontId="25" fillId="0" borderId="3" xfId="4" applyFont="1"/>
    <xf numFmtId="164" fontId="26" fillId="0" borderId="2" xfId="4" applyNumberFormat="1" applyFont="1" applyBorder="1"/>
    <xf numFmtId="0" fontId="26" fillId="0" borderId="4" xfId="4" applyFont="1" applyBorder="1"/>
    <xf numFmtId="164" fontId="26" fillId="0" borderId="4" xfId="4" applyNumberFormat="1" applyFont="1" applyBorder="1"/>
    <xf numFmtId="9" fontId="25" fillId="0" borderId="3" xfId="4" applyNumberFormat="1" applyFont="1"/>
    <xf numFmtId="9" fontId="26" fillId="0" borderId="2" xfId="4" applyNumberFormat="1" applyFont="1" applyBorder="1"/>
    <xf numFmtId="164" fontId="26" fillId="0" borderId="3" xfId="4" applyNumberFormat="1" applyFont="1"/>
    <xf numFmtId="0" fontId="26" fillId="3" borderId="3" xfId="4" applyFont="1" applyFill="1" applyAlignment="1">
      <alignment horizontal="right"/>
    </xf>
    <xf numFmtId="0" fontId="26" fillId="2" borderId="3" xfId="4" applyFont="1" applyFill="1" applyAlignment="1">
      <alignment horizontal="right"/>
    </xf>
    <xf numFmtId="9" fontId="26" fillId="0" borderId="3" xfId="4" applyNumberFormat="1" applyFont="1"/>
    <xf numFmtId="0" fontId="10" fillId="0" borderId="5" xfId="2" applyBorder="1" applyAlignment="1">
      <alignment horizontal="right"/>
    </xf>
    <xf numFmtId="0" fontId="13" fillId="5" borderId="3" xfId="2" applyFont="1" applyFill="1" applyAlignment="1">
      <alignment horizontal="right"/>
    </xf>
    <xf numFmtId="165" fontId="13" fillId="0" borderId="6" xfId="2" applyNumberFormat="1" applyFont="1" applyBorder="1" applyAlignment="1">
      <alignment horizontal="right"/>
    </xf>
    <xf numFmtId="165" fontId="13" fillId="0" borderId="7" xfId="2" applyNumberFormat="1" applyFont="1" applyBorder="1" applyAlignment="1">
      <alignment horizontal="right"/>
    </xf>
    <xf numFmtId="165" fontId="10" fillId="0" borderId="3" xfId="2" applyNumberFormat="1" applyAlignment="1">
      <alignment horizontal="right"/>
    </xf>
    <xf numFmtId="165" fontId="13" fillId="0" borderId="3" xfId="2" applyNumberFormat="1" applyFont="1" applyAlignment="1">
      <alignment horizontal="right"/>
    </xf>
    <xf numFmtId="43" fontId="10" fillId="0" borderId="3" xfId="2" applyNumberFormat="1" applyAlignment="1">
      <alignment horizontal="right"/>
    </xf>
    <xf numFmtId="9" fontId="10" fillId="0" borderId="3" xfId="2" applyNumberFormat="1" applyAlignment="1">
      <alignment horizontal="right"/>
    </xf>
    <xf numFmtId="0" fontId="10" fillId="4" borderId="3" xfId="2" applyFill="1" applyAlignment="1">
      <alignment horizontal="right"/>
    </xf>
    <xf numFmtId="0" fontId="10" fillId="5" borderId="3" xfId="2" applyFill="1" applyAlignment="1">
      <alignment horizontal="right"/>
    </xf>
    <xf numFmtId="0" fontId="9" fillId="0" borderId="3" xfId="2" applyFont="1" applyAlignment="1">
      <alignment horizontal="right"/>
    </xf>
    <xf numFmtId="0" fontId="7" fillId="0" borderId="3" xfId="2" applyFont="1" applyAlignment="1">
      <alignment horizontal="right"/>
    </xf>
    <xf numFmtId="0" fontId="10" fillId="0" borderId="3" xfId="2" applyAlignment="1">
      <alignment horizontal="right" wrapText="1"/>
    </xf>
    <xf numFmtId="165" fontId="0" fillId="0" borderId="3" xfId="3" applyNumberFormat="1" applyFont="1" applyAlignment="1">
      <alignment horizontal="right"/>
    </xf>
    <xf numFmtId="9" fontId="13" fillId="0" borderId="6" xfId="2" applyNumberFormat="1" applyFont="1" applyBorder="1" applyAlignment="1">
      <alignment horizontal="right"/>
    </xf>
    <xf numFmtId="165" fontId="10" fillId="0" borderId="9" xfId="2" applyNumberFormat="1" applyBorder="1" applyAlignment="1">
      <alignment horizontal="right"/>
    </xf>
    <xf numFmtId="0" fontId="26" fillId="3" borderId="3" xfId="4" applyFont="1" applyFill="1" applyAlignment="1">
      <alignment horizontal="right" wrapText="1"/>
    </xf>
    <xf numFmtId="165" fontId="3" fillId="0" borderId="3" xfId="3" applyNumberFormat="1" applyFont="1"/>
    <xf numFmtId="0" fontId="20" fillId="0" borderId="0" xfId="0" applyFont="1" applyAlignment="1">
      <alignment horizontal="right"/>
    </xf>
    <xf numFmtId="165" fontId="20" fillId="0" borderId="0" xfId="1" applyNumberFormat="1" applyFont="1" applyAlignment="1">
      <alignment horizontal="right"/>
    </xf>
    <xf numFmtId="165" fontId="21" fillId="0" borderId="6" xfId="0" applyNumberFormat="1" applyFont="1" applyBorder="1" applyAlignment="1">
      <alignment horizontal="right"/>
    </xf>
    <xf numFmtId="165" fontId="21" fillId="0" borderId="7" xfId="0" applyNumberFormat="1" applyFont="1" applyBorder="1" applyAlignment="1">
      <alignment horizontal="right"/>
    </xf>
    <xf numFmtId="43" fontId="6" fillId="0" borderId="3" xfId="2" applyNumberFormat="1" applyFont="1" applyAlignment="1">
      <alignment horizontal="right"/>
    </xf>
    <xf numFmtId="165" fontId="6" fillId="0" borderId="3" xfId="3" applyNumberFormat="1" applyFont="1" applyAlignment="1">
      <alignment horizontal="right"/>
    </xf>
    <xf numFmtId="165" fontId="6" fillId="0" borderId="3" xfId="2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9" fontId="20" fillId="0" borderId="0" xfId="0" applyNumberFormat="1" applyFont="1" applyAlignment="1">
      <alignment horizontal="right"/>
    </xf>
    <xf numFmtId="9" fontId="21" fillId="0" borderId="6" xfId="0" applyNumberFormat="1" applyFont="1" applyBorder="1" applyAlignment="1">
      <alignment horizontal="right"/>
    </xf>
    <xf numFmtId="0" fontId="24" fillId="5" borderId="3" xfId="0" applyFont="1" applyFill="1" applyBorder="1" applyAlignment="1">
      <alignment horizontal="right" vertical="center" wrapText="1" indent="1"/>
    </xf>
    <xf numFmtId="3" fontId="6" fillId="0" borderId="3" xfId="2" applyNumberFormat="1" applyFont="1" applyAlignment="1">
      <alignment horizontal="right"/>
    </xf>
    <xf numFmtId="9" fontId="6" fillId="0" borderId="3" xfId="2" applyNumberFormat="1" applyFont="1" applyAlignment="1">
      <alignment horizontal="right"/>
    </xf>
    <xf numFmtId="0" fontId="24" fillId="6" borderId="0" xfId="0" applyFont="1" applyFill="1" applyAlignment="1">
      <alignment horizontal="right" vertical="center" wrapText="1" indent="1"/>
    </xf>
    <xf numFmtId="0" fontId="13" fillId="0" borderId="6" xfId="2" applyFont="1" applyBorder="1" applyAlignment="1">
      <alignment horizontal="right"/>
    </xf>
    <xf numFmtId="165" fontId="13" fillId="0" borderId="6" xfId="1" applyNumberFormat="1" applyFont="1" applyBorder="1" applyAlignment="1">
      <alignment horizontal="right"/>
    </xf>
    <xf numFmtId="3" fontId="13" fillId="0" borderId="7" xfId="2" applyNumberFormat="1" applyFont="1" applyBorder="1" applyAlignment="1">
      <alignment horizontal="right"/>
    </xf>
    <xf numFmtId="0" fontId="6" fillId="0" borderId="3" xfId="2" applyFont="1" applyAlignment="1">
      <alignment horizontal="right" wrapText="1"/>
    </xf>
    <xf numFmtId="43" fontId="17" fillId="0" borderId="0" xfId="1" applyFont="1"/>
    <xf numFmtId="0" fontId="2" fillId="0" borderId="3" xfId="4" applyFont="1"/>
    <xf numFmtId="0" fontId="26" fillId="0" borderId="3" xfId="4" applyFont="1" applyAlignment="1">
      <alignment wrapText="1"/>
    </xf>
    <xf numFmtId="164" fontId="25" fillId="0" borderId="6" xfId="4" applyNumberFormat="1" applyFont="1" applyBorder="1"/>
    <xf numFmtId="164" fontId="25" fillId="0" borderId="7" xfId="4" applyNumberFormat="1" applyFont="1" applyBorder="1"/>
    <xf numFmtId="165" fontId="10" fillId="0" borderId="9" xfId="2" applyNumberFormat="1" applyBorder="1" applyAlignment="1">
      <alignment horizontal="right" wrapText="1"/>
    </xf>
    <xf numFmtId="166" fontId="10" fillId="0" borderId="9" xfId="2" applyNumberFormat="1" applyBorder="1" applyAlignment="1">
      <alignment horizontal="right" wrapText="1"/>
    </xf>
    <xf numFmtId="165" fontId="20" fillId="0" borderId="6" xfId="1" applyNumberFormat="1" applyFont="1" applyBorder="1" applyAlignment="1">
      <alignment horizontal="right"/>
    </xf>
    <xf numFmtId="165" fontId="20" fillId="0" borderId="7" xfId="1" applyNumberFormat="1" applyFont="1" applyBorder="1" applyAlignment="1">
      <alignment horizontal="right"/>
    </xf>
    <xf numFmtId="3" fontId="10" fillId="0" borderId="3" xfId="2" applyNumberFormat="1" applyAlignment="1">
      <alignment horizontal="right"/>
    </xf>
    <xf numFmtId="10" fontId="23" fillId="0" borderId="0" xfId="0" applyNumberFormat="1" applyFont="1"/>
    <xf numFmtId="0" fontId="4" fillId="0" borderId="3" xfId="2" applyFont="1"/>
    <xf numFmtId="0" fontId="2" fillId="0" borderId="3" xfId="2" applyFont="1"/>
    <xf numFmtId="165" fontId="0" fillId="0" borderId="3" xfId="3" applyNumberFormat="1" applyFont="1" applyFill="1"/>
    <xf numFmtId="165" fontId="0" fillId="0" borderId="3" xfId="3" applyNumberFormat="1" applyFont="1" applyFill="1" applyBorder="1"/>
    <xf numFmtId="0" fontId="13" fillId="5" borderId="3" xfId="2" applyFont="1" applyFill="1" applyAlignment="1">
      <alignment horizontal="right" wrapText="1"/>
    </xf>
    <xf numFmtId="165" fontId="20" fillId="0" borderId="0" xfId="1" applyNumberFormat="1" applyFont="1" applyFill="1" applyAlignment="1">
      <alignment horizontal="right"/>
    </xf>
    <xf numFmtId="0" fontId="13" fillId="8" borderId="3" xfId="2" applyFont="1" applyFill="1" applyAlignment="1">
      <alignment horizontal="right"/>
    </xf>
    <xf numFmtId="0" fontId="13" fillId="8" borderId="3" xfId="2" applyFont="1" applyFill="1" applyAlignment="1">
      <alignment horizontal="right" wrapText="1"/>
    </xf>
    <xf numFmtId="165" fontId="2" fillId="0" borderId="3" xfId="3" applyNumberFormat="1" applyFont="1" applyFill="1" applyAlignment="1">
      <alignment horizontal="right"/>
    </xf>
    <xf numFmtId="0" fontId="2" fillId="0" borderId="3" xfId="2" applyFont="1" applyAlignment="1">
      <alignment horizontal="right"/>
    </xf>
    <xf numFmtId="43" fontId="2" fillId="0" borderId="3" xfId="3" applyFont="1" applyFill="1" applyAlignment="1">
      <alignment horizontal="right"/>
    </xf>
    <xf numFmtId="9" fontId="2" fillId="0" borderId="3" xfId="2" applyNumberFormat="1" applyFont="1" applyAlignment="1">
      <alignment horizontal="right"/>
    </xf>
    <xf numFmtId="0" fontId="17" fillId="0" borderId="0" xfId="0" applyFont="1" applyAlignment="1">
      <alignment vertical="top"/>
    </xf>
    <xf numFmtId="0" fontId="29" fillId="4" borderId="8" xfId="0" applyFont="1" applyFill="1" applyBorder="1" applyAlignment="1">
      <alignment horizontal="left" vertical="top"/>
    </xf>
    <xf numFmtId="0" fontId="18" fillId="4" borderId="8" xfId="0" applyFont="1" applyFill="1" applyBorder="1" applyAlignment="1">
      <alignment horizontal="right" vertical="top" wrapText="1"/>
    </xf>
    <xf numFmtId="0" fontId="29" fillId="4" borderId="8" xfId="0" applyFont="1" applyFill="1" applyBorder="1" applyAlignment="1">
      <alignment horizontal="right" vertical="top" wrapText="1"/>
    </xf>
    <xf numFmtId="0" fontId="17" fillId="0" borderId="8" xfId="0" applyFont="1" applyBorder="1"/>
    <xf numFmtId="165" fontId="17" fillId="0" borderId="8" xfId="1" applyNumberFormat="1" applyFont="1" applyBorder="1"/>
    <xf numFmtId="9" fontId="17" fillId="0" borderId="8" xfId="6" applyFont="1" applyBorder="1"/>
    <xf numFmtId="165" fontId="17" fillId="0" borderId="8" xfId="0" applyNumberFormat="1" applyFont="1" applyBorder="1"/>
    <xf numFmtId="165" fontId="17" fillId="0" borderId="8" xfId="0" applyNumberFormat="1" applyFont="1" applyBorder="1" applyAlignment="1">
      <alignment wrapText="1"/>
    </xf>
    <xf numFmtId="168" fontId="17" fillId="0" borderId="8" xfId="0" applyNumberFormat="1" applyFont="1" applyBorder="1" applyAlignment="1">
      <alignment wrapText="1"/>
    </xf>
    <xf numFmtId="9" fontId="0" fillId="0" borderId="3" xfId="6" applyFont="1" applyBorder="1" applyAlignment="1">
      <alignment wrapText="1"/>
    </xf>
    <xf numFmtId="0" fontId="1" fillId="0" borderId="3" xfId="2" applyFont="1"/>
    <xf numFmtId="165" fontId="0" fillId="0" borderId="7" xfId="3" applyNumberFormat="1" applyFont="1" applyBorder="1"/>
    <xf numFmtId="164" fontId="26" fillId="0" borderId="7" xfId="4" applyNumberFormat="1" applyFont="1" applyBorder="1"/>
    <xf numFmtId="0" fontId="27" fillId="2" borderId="3" xfId="4" applyFont="1" applyFill="1" applyAlignment="1">
      <alignment horizontal="left"/>
    </xf>
    <xf numFmtId="168" fontId="17" fillId="0" borderId="8" xfId="0" applyNumberFormat="1" applyFont="1" applyBorder="1"/>
    <xf numFmtId="169" fontId="17" fillId="0" borderId="0" xfId="0" applyNumberFormat="1" applyFont="1"/>
    <xf numFmtId="166" fontId="24" fillId="0" borderId="0" xfId="6" applyNumberFormat="1" applyFont="1"/>
    <xf numFmtId="0" fontId="13" fillId="4" borderId="3" xfId="4" applyFont="1" applyFill="1" applyAlignment="1">
      <alignment horizontal="right" wrapText="1"/>
    </xf>
    <xf numFmtId="0" fontId="5" fillId="0" borderId="3" xfId="4" applyAlignment="1">
      <alignment horizontal="right" wrapText="1"/>
    </xf>
    <xf numFmtId="0" fontId="27" fillId="2" borderId="3" xfId="4" applyFont="1" applyFill="1" applyAlignment="1">
      <alignment horizontal="center"/>
    </xf>
    <xf numFmtId="0" fontId="2" fillId="7" borderId="3" xfId="2" applyFont="1" applyFill="1" applyAlignment="1">
      <alignment horizontal="center"/>
    </xf>
    <xf numFmtId="0" fontId="10" fillId="7" borderId="3" xfId="2" applyFill="1" applyAlignment="1">
      <alignment horizontal="center"/>
    </xf>
    <xf numFmtId="0" fontId="13" fillId="7" borderId="3" xfId="2" applyFont="1" applyFill="1" applyAlignment="1">
      <alignment horizontal="center"/>
    </xf>
    <xf numFmtId="0" fontId="21" fillId="2" borderId="1" xfId="0" applyFont="1" applyFill="1" applyBorder="1" applyAlignment="1">
      <alignment horizontal="center" wrapText="1"/>
    </xf>
  </cellXfs>
  <cellStyles count="7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er cent" xfId="6" builtinId="5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34" Type="http://schemas.openxmlformats.org/officeDocument/2006/relationships/customXml" Target="../customXml/item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customschemas.google.com/relationships/workbookmetadata" Target="metadata"/><Relationship Id="rId1" Type="http://schemas.openxmlformats.org/officeDocument/2006/relationships/worksheet" Target="worksheets/sheet1.xml"/><Relationship Id="rId32" Type="http://schemas.openxmlformats.org/officeDocument/2006/relationships/sharedStrings" Target="sharedStrings.xml"/><Relationship Id="rId36" Type="http://schemas.openxmlformats.org/officeDocument/2006/relationships/customXml" Target="../customXml/item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M25"/>
  <sheetViews>
    <sheetView showGridLines="0" tabSelected="1" topLeftCell="A46" zoomScale="93" zoomScaleNormal="110" zoomScalePageLayoutView="35" workbookViewId="0">
      <selection activeCell="D14" sqref="D14"/>
    </sheetView>
  </sheetViews>
  <sheetFormatPr defaultColWidth="8.85546875" defaultRowHeight="13.5" x14ac:dyDescent="0.25"/>
  <cols>
    <col min="1" max="1" width="13.140625" style="25" customWidth="1"/>
    <col min="2" max="2" width="13.85546875" style="25" customWidth="1"/>
    <col min="3" max="3" width="8" style="25" customWidth="1"/>
    <col min="4" max="4" width="14.85546875" style="25" customWidth="1"/>
    <col min="5" max="5" width="14.5703125" style="25" customWidth="1"/>
    <col min="6" max="6" width="12.7109375" style="25" customWidth="1"/>
    <col min="7" max="7" width="10.42578125" style="25" customWidth="1"/>
    <col min="8" max="8" width="13.140625" style="25" customWidth="1"/>
    <col min="9" max="9" width="11.140625" style="25" customWidth="1"/>
    <col min="10" max="10" width="11.85546875" style="25" customWidth="1"/>
    <col min="11" max="11" width="11" style="25" customWidth="1"/>
    <col min="12" max="12" width="8.85546875" style="25"/>
    <col min="13" max="13" width="9.85546875" style="25" customWidth="1"/>
    <col min="14" max="16384" width="8.85546875" style="25"/>
  </cols>
  <sheetData>
    <row r="4" spans="2:13" ht="15.75" x14ac:dyDescent="0.25">
      <c r="B4" s="26" t="s">
        <v>47</v>
      </c>
    </row>
    <row r="9" spans="2:13" s="142" customFormat="1" ht="63.75" x14ac:dyDescent="0.25">
      <c r="B9" s="143" t="s">
        <v>75</v>
      </c>
      <c r="C9" s="145" t="s">
        <v>79</v>
      </c>
      <c r="D9" s="144" t="s">
        <v>84</v>
      </c>
      <c r="E9" s="144" t="s">
        <v>86</v>
      </c>
      <c r="F9" s="145" t="s">
        <v>88</v>
      </c>
      <c r="G9" s="145" t="s">
        <v>85</v>
      </c>
      <c r="H9" s="145" t="s">
        <v>101</v>
      </c>
      <c r="I9" s="145" t="s">
        <v>96</v>
      </c>
      <c r="J9" s="145" t="s">
        <v>102</v>
      </c>
      <c r="K9" s="145" t="s">
        <v>97</v>
      </c>
      <c r="L9" s="145"/>
      <c r="M9" s="145"/>
    </row>
    <row r="10" spans="2:13" x14ac:dyDescent="0.25">
      <c r="B10" s="146" t="s">
        <v>78</v>
      </c>
      <c r="C10" s="146" t="s">
        <v>80</v>
      </c>
      <c r="D10" s="147">
        <f>'Dev 1 financials'!G26</f>
        <v>315260000</v>
      </c>
      <c r="E10" s="147">
        <f>'Dev 1 financials'!G22</f>
        <v>241600000</v>
      </c>
      <c r="F10" s="147">
        <f>'Dev 1 financials'!J20</f>
        <v>33117241.379310347</v>
      </c>
      <c r="G10" s="148">
        <f>$F$10/$D$10</f>
        <v>0.10504739383147353</v>
      </c>
      <c r="H10" s="147">
        <f>'Dev 1 financials'!I22</f>
        <v>44843.299026477223</v>
      </c>
      <c r="I10" s="149">
        <f>Summary!H10-'Dev 1 financials'!I20</f>
        <v>38696.418405184013</v>
      </c>
      <c r="J10" s="149">
        <f>'Dev 1 financials'!I26</f>
        <v>58515.308158473548</v>
      </c>
      <c r="K10" s="150">
        <f>'Dev 1 financials'!I28</f>
        <v>52368.427537180338</v>
      </c>
      <c r="L10" s="150"/>
      <c r="M10" s="151"/>
    </row>
    <row r="11" spans="2:13" x14ac:dyDescent="0.25">
      <c r="B11" s="146" t="s">
        <v>82</v>
      </c>
      <c r="C11" s="146" t="s">
        <v>81</v>
      </c>
      <c r="D11" s="147">
        <f>'Dev 2 financials'!G24</f>
        <v>1021228511.592</v>
      </c>
      <c r="E11" s="147">
        <f>'Dev 2 financials'!G20</f>
        <v>821289883.20000005</v>
      </c>
      <c r="F11" s="147">
        <f>'Dev 2 financials'!J18</f>
        <v>111060160</v>
      </c>
      <c r="G11" s="148">
        <f>$F$11/$D$11</f>
        <v>0.10875152694950474</v>
      </c>
      <c r="H11" s="147">
        <f>'Dev 2 financials'!I20</f>
        <v>56978.623782433744</v>
      </c>
      <c r="I11" s="149">
        <f>H11-'Dev 2 financials'!I18</f>
        <v>49273.603663105314</v>
      </c>
      <c r="J11" s="149">
        <f>'Dev 2 financials'!I24</f>
        <v>70849.764922436516</v>
      </c>
      <c r="K11" s="150">
        <f>'Dev 2 financials'!I26</f>
        <v>63144.744803108093</v>
      </c>
      <c r="L11" s="150"/>
      <c r="M11" s="151"/>
    </row>
    <row r="12" spans="2:13" x14ac:dyDescent="0.25">
      <c r="B12" s="146" t="s">
        <v>83</v>
      </c>
      <c r="C12" s="146" t="s">
        <v>81</v>
      </c>
      <c r="D12" s="147">
        <f>'Dev 3 financials'!E22</f>
        <v>1896484720</v>
      </c>
      <c r="E12" s="147">
        <f>'Dev 3 financials'!E18</f>
        <v>1579312000</v>
      </c>
      <c r="F12" s="147">
        <f>'Dev 3 financials'!H16</f>
        <v>214144000</v>
      </c>
      <c r="G12" s="148">
        <f>$F$12/$D$12</f>
        <v>0.11291628017967896</v>
      </c>
      <c r="H12" s="147">
        <f>'Dev 3 financials'!G18</f>
        <v>56809.784172661872</v>
      </c>
      <c r="I12" s="149">
        <f>H12-'Dev 3 financials'!G16</f>
        <v>49106.762589928061</v>
      </c>
      <c r="J12" s="149">
        <f>'Dev 3 financials'!G22</f>
        <v>68218.874820143887</v>
      </c>
      <c r="K12" s="150">
        <f>'Dev 3 financials'!G24</f>
        <v>60515.853237410069</v>
      </c>
      <c r="L12" s="150"/>
      <c r="M12" s="151"/>
    </row>
    <row r="13" spans="2:13" x14ac:dyDescent="0.25">
      <c r="D13" s="119"/>
      <c r="E13" s="119"/>
      <c r="F13" s="119"/>
    </row>
    <row r="18" spans="2:9" ht="89.25" x14ac:dyDescent="0.25">
      <c r="B18" s="143" t="s">
        <v>75</v>
      </c>
      <c r="C18" s="145" t="s">
        <v>95</v>
      </c>
      <c r="D18" s="145" t="s">
        <v>93</v>
      </c>
      <c r="E18" s="145" t="s">
        <v>94</v>
      </c>
      <c r="F18" s="145" t="s">
        <v>100</v>
      </c>
      <c r="G18" s="145" t="s">
        <v>98</v>
      </c>
      <c r="H18" s="145" t="s">
        <v>99</v>
      </c>
      <c r="I18" s="145" t="s">
        <v>89</v>
      </c>
    </row>
    <row r="19" spans="2:9" x14ac:dyDescent="0.25">
      <c r="B19" s="146" t="s">
        <v>78</v>
      </c>
      <c r="C19" s="149">
        <f>'Dev 1 financials'!G53</f>
        <v>20</v>
      </c>
      <c r="D19" s="150">
        <f>'Dev 1 financials'!J53</f>
        <v>1170306.1631694711</v>
      </c>
      <c r="E19" s="150">
        <f>'Dev 1 financials'!K53</f>
        <v>1047368.5507436068</v>
      </c>
      <c r="F19" s="150">
        <f t="shared" ref="F19:F24" si="0">D19-E19</f>
        <v>122937.61242586432</v>
      </c>
      <c r="G19" s="149">
        <f t="shared" ref="G19:G24" si="1">F19*1.2</f>
        <v>147525.1349110372</v>
      </c>
      <c r="H19" s="149">
        <f>PMT(10%/12,25*12,-G19)*(25*12)-G19</f>
        <v>254643.46532763526</v>
      </c>
      <c r="I19" s="157">
        <f>H19/F19</f>
        <v>2.0713226839442176</v>
      </c>
    </row>
    <row r="20" spans="2:9" x14ac:dyDescent="0.25">
      <c r="B20" s="146" t="s">
        <v>78</v>
      </c>
      <c r="C20" s="149">
        <f>'Dev 1 financials'!G56</f>
        <v>42</v>
      </c>
      <c r="D20" s="150">
        <f>'Dev 1 financials'!J56</f>
        <v>2457642.9426558889</v>
      </c>
      <c r="E20" s="150">
        <f>'Dev 1 financials'!K56</f>
        <v>2199473.9565615742</v>
      </c>
      <c r="F20" s="150">
        <f t="shared" si="0"/>
        <v>258168.9860943146</v>
      </c>
      <c r="G20" s="149">
        <f t="shared" si="1"/>
        <v>309802.78331317753</v>
      </c>
      <c r="H20" s="149">
        <f t="shared" ref="H20:H24" si="2">PMT(10%/12,25*12,-G20)*(25*12)-G20</f>
        <v>534751.27718803321</v>
      </c>
      <c r="I20" s="157">
        <f t="shared" ref="I20:I24" si="3">H20/F20</f>
        <v>2.071322683944218</v>
      </c>
    </row>
    <row r="21" spans="2:9" x14ac:dyDescent="0.25">
      <c r="B21" s="146" t="s">
        <v>82</v>
      </c>
      <c r="C21" s="149">
        <f>'Dev 2 financials'!G55</f>
        <v>21</v>
      </c>
      <c r="D21" s="150">
        <f>'Dev 2 financials'!I55</f>
        <v>1487845.0633711668</v>
      </c>
      <c r="E21" s="150">
        <f>'Dev 2 financials'!J55</f>
        <v>1326039.64086527</v>
      </c>
      <c r="F21" s="150">
        <f t="shared" si="0"/>
        <v>161805.42250589677</v>
      </c>
      <c r="G21" s="149">
        <f t="shared" si="1"/>
        <v>194166.50700707611</v>
      </c>
      <c r="H21" s="149">
        <f t="shared" si="2"/>
        <v>335151.24202164222</v>
      </c>
      <c r="I21" s="157">
        <f t="shared" si="3"/>
        <v>2.0713226839442176</v>
      </c>
    </row>
    <row r="22" spans="2:9" x14ac:dyDescent="0.25">
      <c r="B22" s="146" t="s">
        <v>82</v>
      </c>
      <c r="C22" s="149">
        <f>'Dev 2 financials'!G57</f>
        <v>45</v>
      </c>
      <c r="D22" s="150">
        <f>'Dev 2 financials'!I56</f>
        <v>3188239.4215096431</v>
      </c>
      <c r="E22" s="150">
        <f>'Dev 2 financials'!J56</f>
        <v>2841513.516139864</v>
      </c>
      <c r="F22" s="150">
        <f t="shared" si="0"/>
        <v>346725.9053697791</v>
      </c>
      <c r="G22" s="149">
        <f t="shared" si="1"/>
        <v>416071.08644373488</v>
      </c>
      <c r="H22" s="149">
        <f t="shared" si="2"/>
        <v>718181.23290351965</v>
      </c>
      <c r="I22" s="157">
        <f t="shared" si="3"/>
        <v>2.0713226839442176</v>
      </c>
    </row>
    <row r="23" spans="2:9" x14ac:dyDescent="0.25">
      <c r="B23" s="146" t="s">
        <v>82</v>
      </c>
      <c r="C23" s="149">
        <f>'Dev 2 financials'!G58</f>
        <v>60</v>
      </c>
      <c r="D23" s="150">
        <f>'Dev 2 financials'!I58</f>
        <v>4250985.8953461908</v>
      </c>
      <c r="E23" s="150">
        <f>'Dev 2 financials'!J58</f>
        <v>3788684.6881864858</v>
      </c>
      <c r="F23" s="150">
        <f t="shared" si="0"/>
        <v>462301.20715970499</v>
      </c>
      <c r="G23" s="149">
        <f t="shared" si="1"/>
        <v>554761.44859164592</v>
      </c>
      <c r="H23" s="149">
        <f t="shared" si="2"/>
        <v>957574.97720469174</v>
      </c>
      <c r="I23" s="157">
        <f t="shared" si="3"/>
        <v>2.0713226839442171</v>
      </c>
    </row>
    <row r="24" spans="2:9" x14ac:dyDescent="0.25">
      <c r="B24" s="146" t="s">
        <v>83</v>
      </c>
      <c r="C24" s="149">
        <f>'Dev 3 financials'!G57</f>
        <v>100</v>
      </c>
      <c r="D24" s="150">
        <f>'Dev 3 financials'!I57</f>
        <v>6821887.4820143888</v>
      </c>
      <c r="E24" s="150">
        <f>'Dev 3 financials'!J57</f>
        <v>6051585.3237410067</v>
      </c>
      <c r="F24" s="150">
        <f t="shared" si="0"/>
        <v>770302.15827338211</v>
      </c>
      <c r="G24" s="149">
        <f t="shared" si="1"/>
        <v>924362.58992805856</v>
      </c>
      <c r="H24" s="149">
        <f t="shared" si="2"/>
        <v>1595544.3339228458</v>
      </c>
      <c r="I24" s="157">
        <f t="shared" si="3"/>
        <v>2.071322683944218</v>
      </c>
    </row>
    <row r="25" spans="2:9" x14ac:dyDescent="0.25">
      <c r="I25" s="158"/>
    </row>
  </sheetData>
  <phoneticPr fontId="12" type="noConversion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3726-C21E-4786-AA49-F3825DF27075}">
  <sheetPr>
    <tabColor rgb="FF92D050"/>
  </sheetPr>
  <dimension ref="A2:AA982"/>
  <sheetViews>
    <sheetView showGridLines="0" zoomScale="52" zoomScaleNormal="80" workbookViewId="0">
      <selection activeCell="N24" sqref="N24"/>
    </sheetView>
  </sheetViews>
  <sheetFormatPr defaultColWidth="14.42578125" defaultRowHeight="15" customHeight="1" x14ac:dyDescent="0.25"/>
  <cols>
    <col min="1" max="3" width="3.5703125" style="64" customWidth="1"/>
    <col min="4" max="4" width="16.5703125" style="64" customWidth="1"/>
    <col min="5" max="5" width="22.42578125" style="64" bestFit="1" customWidth="1"/>
    <col min="6" max="6" width="19.5703125" style="64" customWidth="1"/>
    <col min="7" max="7" width="19.42578125" style="64" customWidth="1"/>
    <col min="8" max="9" width="16.5703125" style="64" customWidth="1"/>
    <col min="10" max="10" width="26.5703125" style="64" customWidth="1"/>
    <col min="11" max="11" width="16.5703125" style="64" customWidth="1"/>
    <col min="12" max="12" width="15.28515625" style="64" customWidth="1"/>
    <col min="13" max="13" width="12.5703125" style="64" bestFit="1" customWidth="1"/>
    <col min="14" max="14" width="16.5703125" style="64" customWidth="1"/>
    <col min="15" max="27" width="8.5703125" style="64" customWidth="1"/>
    <col min="28" max="16384" width="14.42578125" style="64"/>
  </cols>
  <sheetData>
    <row r="2" spans="1:27" x14ac:dyDescent="0.25">
      <c r="C2" s="66"/>
      <c r="D2" s="67"/>
      <c r="E2" s="67"/>
      <c r="F2" s="67"/>
      <c r="L2" s="65"/>
      <c r="M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8.75" x14ac:dyDescent="0.3">
      <c r="D3" s="156" t="s">
        <v>92</v>
      </c>
      <c r="E3" s="69"/>
      <c r="F3" s="69"/>
      <c r="G3" s="162" t="s">
        <v>4</v>
      </c>
      <c r="H3" s="162"/>
      <c r="I3" s="162"/>
      <c r="J3" s="70"/>
      <c r="K3" s="70"/>
      <c r="L3" s="121"/>
      <c r="M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30" x14ac:dyDescent="0.25">
      <c r="D4" s="70" t="s">
        <v>0</v>
      </c>
      <c r="E4" s="70"/>
      <c r="F4" s="70"/>
      <c r="G4" s="80" t="s">
        <v>5</v>
      </c>
      <c r="H4" s="80" t="s">
        <v>6</v>
      </c>
      <c r="I4" s="99" t="s">
        <v>76</v>
      </c>
      <c r="J4" s="81" t="s">
        <v>8</v>
      </c>
      <c r="K4" s="160" t="s">
        <v>33</v>
      </c>
      <c r="L4" s="65"/>
      <c r="M4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7" x14ac:dyDescent="0.25">
      <c r="K5" s="161"/>
      <c r="L5" s="65"/>
      <c r="M5"/>
    </row>
    <row r="6" spans="1:27" x14ac:dyDescent="0.25">
      <c r="D6" s="66" t="s">
        <v>9</v>
      </c>
      <c r="G6" s="67">
        <v>25000000</v>
      </c>
      <c r="H6" s="67">
        <f>G6/$F$58</f>
        <v>182481.7518248175</v>
      </c>
      <c r="I6" s="67">
        <f>G6/($F$48)</f>
        <v>4640.2420350245475</v>
      </c>
      <c r="J6" s="67"/>
      <c r="K6" s="71">
        <f>G6/$G$26</f>
        <v>7.9299625705766666E-2</v>
      </c>
      <c r="L6" s="72"/>
      <c r="M6"/>
    </row>
    <row r="7" spans="1:27" x14ac:dyDescent="0.25">
      <c r="G7" s="67"/>
      <c r="H7" s="67"/>
      <c r="I7" s="67"/>
      <c r="J7" s="67"/>
      <c r="K7" s="72"/>
      <c r="L7" s="72"/>
      <c r="M7"/>
    </row>
    <row r="8" spans="1:27" x14ac:dyDescent="0.25">
      <c r="D8" s="66" t="s">
        <v>10</v>
      </c>
      <c r="E8" s="67"/>
      <c r="F8" s="67"/>
      <c r="G8" s="120"/>
      <c r="H8" s="67"/>
      <c r="K8" s="65"/>
      <c r="L8" s="65"/>
      <c r="M8"/>
    </row>
    <row r="9" spans="1:27" x14ac:dyDescent="0.25">
      <c r="D9" s="64" t="s">
        <v>11</v>
      </c>
      <c r="E9" s="67"/>
      <c r="F9" s="67"/>
      <c r="G9" s="67">
        <v>17600000</v>
      </c>
      <c r="H9" s="67">
        <f t="shared" ref="H9:H28" si="0">G9/$F$58</f>
        <v>128467.15328467153</v>
      </c>
      <c r="I9" s="67">
        <f t="shared" ref="I9:I14" si="1">G9/($F$48)</f>
        <v>3266.7303926572813</v>
      </c>
      <c r="J9" s="67">
        <f t="shared" ref="J9:J14" si="2">G9*0.16</f>
        <v>2816000</v>
      </c>
      <c r="K9" s="71">
        <f t="shared" ref="K9:K15" si="3">G9/$G$26</f>
        <v>5.5826936496859735E-2</v>
      </c>
      <c r="L9" s="72"/>
      <c r="M9"/>
    </row>
    <row r="10" spans="1:27" x14ac:dyDescent="0.25">
      <c r="D10" s="64" t="s">
        <v>12</v>
      </c>
      <c r="E10" s="67"/>
      <c r="F10" s="67"/>
      <c r="G10" s="67">
        <v>5930000</v>
      </c>
      <c r="H10" s="67">
        <f t="shared" si="0"/>
        <v>43284.671532846718</v>
      </c>
      <c r="I10" s="67">
        <f t="shared" si="1"/>
        <v>1100.6654107078225</v>
      </c>
      <c r="J10" s="67">
        <f t="shared" si="2"/>
        <v>948800</v>
      </c>
      <c r="K10" s="71">
        <f t="shared" si="3"/>
        <v>1.8809871217407854E-2</v>
      </c>
      <c r="L10" s="65"/>
      <c r="M10"/>
    </row>
    <row r="11" spans="1:27" x14ac:dyDescent="0.25">
      <c r="D11" s="64" t="s">
        <v>13</v>
      </c>
      <c r="E11" s="67"/>
      <c r="F11" s="67"/>
      <c r="G11" s="67">
        <f>3480000-1500000</f>
        <v>1980000</v>
      </c>
      <c r="H11" s="67">
        <f t="shared" si="0"/>
        <v>14452.554744525547</v>
      </c>
      <c r="I11" s="67">
        <f t="shared" si="1"/>
        <v>367.50716917394413</v>
      </c>
      <c r="J11" s="67">
        <f t="shared" si="2"/>
        <v>316800</v>
      </c>
      <c r="K11" s="71">
        <f t="shared" si="3"/>
        <v>6.2805303558967204E-3</v>
      </c>
      <c r="L11" s="65"/>
      <c r="M11"/>
    </row>
    <row r="12" spans="1:27" x14ac:dyDescent="0.25">
      <c r="D12" s="64" t="s">
        <v>2</v>
      </c>
      <c r="E12" s="67"/>
      <c r="F12" s="67"/>
      <c r="G12" s="67">
        <v>1750000</v>
      </c>
      <c r="H12" s="67">
        <f t="shared" si="0"/>
        <v>12773.722627737227</v>
      </c>
      <c r="I12" s="67">
        <f t="shared" si="1"/>
        <v>324.81694245171832</v>
      </c>
      <c r="J12" s="67">
        <f t="shared" si="2"/>
        <v>280000</v>
      </c>
      <c r="K12" s="71">
        <f t="shared" si="3"/>
        <v>5.5509737994036672E-3</v>
      </c>
      <c r="L12" s="65"/>
      <c r="M12"/>
    </row>
    <row r="13" spans="1:27" x14ac:dyDescent="0.25">
      <c r="D13" s="64" t="s">
        <v>14</v>
      </c>
      <c r="E13" s="67"/>
      <c r="F13" s="67"/>
      <c r="G13" s="67">
        <v>21100000</v>
      </c>
      <c r="H13" s="67">
        <f t="shared" si="0"/>
        <v>154014.59854014599</v>
      </c>
      <c r="I13" s="67">
        <f t="shared" si="1"/>
        <v>3916.3642775607177</v>
      </c>
      <c r="J13" s="67">
        <f t="shared" si="2"/>
        <v>3376000</v>
      </c>
      <c r="K13" s="71">
        <f t="shared" si="3"/>
        <v>6.6928884095667066E-2</v>
      </c>
      <c r="L13" s="65"/>
      <c r="M13"/>
    </row>
    <row r="14" spans="1:27" ht="15.75" customHeight="1" x14ac:dyDescent="0.25">
      <c r="D14" s="64" t="s">
        <v>15</v>
      </c>
      <c r="E14" s="67"/>
      <c r="F14" s="67"/>
      <c r="G14" s="67">
        <v>300000</v>
      </c>
      <c r="H14" s="67">
        <f t="shared" si="0"/>
        <v>2189.7810218978102</v>
      </c>
      <c r="I14" s="67">
        <f t="shared" si="1"/>
        <v>55.68290442029457</v>
      </c>
      <c r="J14" s="67">
        <f t="shared" si="2"/>
        <v>48000</v>
      </c>
      <c r="K14" s="71">
        <f t="shared" si="3"/>
        <v>9.5159550846920008E-4</v>
      </c>
      <c r="L14" s="65"/>
      <c r="M14"/>
    </row>
    <row r="15" spans="1:27" ht="15.75" customHeight="1" x14ac:dyDescent="0.25">
      <c r="A15" s="73"/>
      <c r="B15" s="73"/>
      <c r="C15" s="73"/>
      <c r="D15" s="66" t="s">
        <v>16</v>
      </c>
      <c r="E15" s="67"/>
      <c r="F15" s="67"/>
      <c r="G15" s="74">
        <f t="shared" ref="G15:J15" si="4">SUM(G9:G14)</f>
        <v>48660000</v>
      </c>
      <c r="H15" s="122">
        <f t="shared" si="0"/>
        <v>355182.48175182485</v>
      </c>
      <c r="I15" s="74">
        <f t="shared" si="4"/>
        <v>9031.7670969717783</v>
      </c>
      <c r="J15" s="74">
        <f t="shared" si="4"/>
        <v>7785600</v>
      </c>
      <c r="K15" s="71">
        <f t="shared" si="3"/>
        <v>0.15434879147370426</v>
      </c>
      <c r="L15" s="65"/>
      <c r="M15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7" ht="15.75" customHeight="1" x14ac:dyDescent="0.25">
      <c r="G16" s="67"/>
      <c r="H16" s="67"/>
      <c r="I16" s="67"/>
      <c r="J16" s="67"/>
      <c r="K16" s="72"/>
      <c r="L16" s="72"/>
      <c r="M16"/>
    </row>
    <row r="17" spans="1:27" ht="15.75" customHeight="1" x14ac:dyDescent="0.25">
      <c r="D17" s="66" t="s">
        <v>17</v>
      </c>
      <c r="G17" s="67"/>
      <c r="H17" s="67"/>
      <c r="I17" s="67"/>
      <c r="J17" s="67"/>
      <c r="K17" s="72"/>
      <c r="L17" s="72"/>
      <c r="M17"/>
    </row>
    <row r="18" spans="1:27" ht="15.75" customHeight="1" x14ac:dyDescent="0.25">
      <c r="D18" s="64" t="s">
        <v>18</v>
      </c>
      <c r="E18" s="67"/>
      <c r="F18" s="67"/>
      <c r="G18" s="67">
        <f>2600000/1.16</f>
        <v>2241379.3103448278</v>
      </c>
      <c r="H18" s="67">
        <f t="shared" si="0"/>
        <v>16360.43292222502</v>
      </c>
      <c r="I18" s="67">
        <f>G18/($F$48)</f>
        <v>416.02169969185599</v>
      </c>
      <c r="J18" s="67">
        <f>G18*0.16</f>
        <v>358620.68965517246</v>
      </c>
      <c r="K18" s="71">
        <f>G18/$G$26</f>
        <v>7.1096216149997707E-3</v>
      </c>
      <c r="L18" s="65"/>
      <c r="M18"/>
    </row>
    <row r="19" spans="1:27" ht="15.75" customHeight="1" x14ac:dyDescent="0.25">
      <c r="D19" s="64" t="s">
        <v>19</v>
      </c>
      <c r="E19" s="67"/>
      <c r="F19" s="67"/>
      <c r="G19" s="67">
        <f>237500000/1.16</f>
        <v>204741379.31034485</v>
      </c>
      <c r="H19" s="67">
        <f t="shared" si="0"/>
        <v>1494462.622703247</v>
      </c>
      <c r="I19" s="67">
        <f>G19/($F$48)</f>
        <v>38001.98218339069</v>
      </c>
      <c r="J19" s="67">
        <f>G19*0.16</f>
        <v>32758620.689655177</v>
      </c>
      <c r="K19" s="71">
        <f>G19/$G$26</f>
        <v>0.64943658983170982</v>
      </c>
      <c r="L19" s="65"/>
      <c r="M19"/>
      <c r="N19"/>
    </row>
    <row r="20" spans="1:27" ht="15.75" customHeight="1" x14ac:dyDescent="0.25">
      <c r="D20" s="64" t="s">
        <v>20</v>
      </c>
      <c r="E20" s="67"/>
      <c r="F20" s="67"/>
      <c r="G20" s="67">
        <f>(G18+G19)*0.16</f>
        <v>33117241.379310347</v>
      </c>
      <c r="H20" s="67">
        <f t="shared" si="0"/>
        <v>241731.68890007553</v>
      </c>
      <c r="I20" s="67">
        <f>G20/($F$48)</f>
        <v>6146.8806212932077</v>
      </c>
      <c r="J20" s="67">
        <f>G20</f>
        <v>33117241.379310347</v>
      </c>
      <c r="K20" s="71">
        <f>G20/$G$26</f>
        <v>0.10504739383147353</v>
      </c>
      <c r="L20" s="65"/>
    </row>
    <row r="21" spans="1:27" ht="15.75" customHeight="1" x14ac:dyDescent="0.25">
      <c r="D21" s="64" t="s">
        <v>21</v>
      </c>
      <c r="E21" s="67"/>
      <c r="F21" s="67"/>
      <c r="G21" s="67">
        <v>1500000</v>
      </c>
      <c r="H21" s="67">
        <f t="shared" si="0"/>
        <v>10948.905109489051</v>
      </c>
      <c r="I21" s="67">
        <f>G21/($F$48)</f>
        <v>278.41452210147281</v>
      </c>
      <c r="J21" s="67">
        <f>G21*0.16</f>
        <v>240000</v>
      </c>
      <c r="K21" s="71">
        <f>G21/$G$26</f>
        <v>4.7579775423459997E-3</v>
      </c>
      <c r="L21" s="65"/>
    </row>
    <row r="22" spans="1:27" ht="15.75" customHeight="1" x14ac:dyDescent="0.25">
      <c r="A22" s="73"/>
      <c r="B22" s="73"/>
      <c r="C22" s="73"/>
      <c r="D22" s="66" t="s">
        <v>22</v>
      </c>
      <c r="E22" s="67"/>
      <c r="F22" s="67"/>
      <c r="G22" s="74">
        <f>SUM(G18:G21)</f>
        <v>241600000</v>
      </c>
      <c r="H22" s="122">
        <f t="shared" si="0"/>
        <v>1763503.6496350365</v>
      </c>
      <c r="I22" s="122">
        <f>G22/($F$48)</f>
        <v>44843.299026477223</v>
      </c>
      <c r="J22" s="74">
        <f>SUM(J20:J21)</f>
        <v>33357241.379310347</v>
      </c>
      <c r="K22" s="71">
        <f>G22/$G$26</f>
        <v>0.76635158282052906</v>
      </c>
      <c r="L22" s="65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7" ht="15.75" customHeight="1" x14ac:dyDescent="0.25">
      <c r="E23" s="67"/>
      <c r="F23" s="67"/>
      <c r="G23" s="120"/>
      <c r="H23" s="67"/>
      <c r="K23" s="65"/>
      <c r="L23" s="65"/>
    </row>
    <row r="24" spans="1:27" ht="15.75" customHeight="1" x14ac:dyDescent="0.25">
      <c r="D24" s="66" t="s">
        <v>23</v>
      </c>
      <c r="E24" s="67"/>
      <c r="F24" s="67"/>
      <c r="G24" s="67"/>
      <c r="H24" s="67"/>
      <c r="I24" s="67"/>
      <c r="K24" s="71"/>
      <c r="L24" s="65"/>
    </row>
    <row r="25" spans="1:27" ht="15.75" customHeight="1" x14ac:dyDescent="0.25">
      <c r="D25" s="66"/>
      <c r="E25" s="67"/>
      <c r="F25" s="67"/>
      <c r="H25" s="67"/>
      <c r="K25" s="65"/>
      <c r="L25" s="65"/>
    </row>
    <row r="26" spans="1:27" ht="15.75" customHeight="1" x14ac:dyDescent="0.25">
      <c r="A26" s="73"/>
      <c r="B26" s="73"/>
      <c r="C26" s="73"/>
      <c r="D26" s="75" t="s">
        <v>103</v>
      </c>
      <c r="E26" s="76"/>
      <c r="F26" s="76"/>
      <c r="G26" s="76">
        <f>G6+G22+G15</f>
        <v>315260000</v>
      </c>
      <c r="H26" s="123">
        <f t="shared" si="0"/>
        <v>2301167.8832116788</v>
      </c>
      <c r="I26" s="123">
        <f>G26/($F$48)</f>
        <v>58515.308158473548</v>
      </c>
      <c r="J26" s="76">
        <f>J6+J22+J15+J24</f>
        <v>41142841.379310347</v>
      </c>
      <c r="K26" s="71">
        <f>G26/$G$26</f>
        <v>1</v>
      </c>
      <c r="L26" s="65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7" ht="15.75" customHeight="1" x14ac:dyDescent="0.25">
      <c r="A27" s="73"/>
      <c r="B27" s="73"/>
      <c r="C27" s="73"/>
      <c r="D27" s="7"/>
      <c r="E27" s="7"/>
      <c r="F27" s="7"/>
      <c r="G27" s="14"/>
      <c r="H27" s="79"/>
      <c r="I27" s="79"/>
      <c r="J27" s="79"/>
      <c r="K27" s="79"/>
      <c r="L27" s="71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ht="15.75" customHeight="1" x14ac:dyDescent="0.25">
      <c r="A28" s="73"/>
      <c r="B28" s="73"/>
      <c r="C28" s="73"/>
      <c r="D28" s="15" t="s">
        <v>66</v>
      </c>
      <c r="E28" s="154"/>
      <c r="F28" s="154"/>
      <c r="G28" s="16">
        <f>G26-G20</f>
        <v>282142758.62068963</v>
      </c>
      <c r="H28" s="123">
        <f t="shared" si="0"/>
        <v>2059436.1943116032</v>
      </c>
      <c r="I28" s="123">
        <f>G28/($F$48)</f>
        <v>52368.427537180338</v>
      </c>
      <c r="J28" s="155"/>
      <c r="K28" s="79"/>
      <c r="L28" s="71"/>
      <c r="M28" s="65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ht="15.75" customHeight="1" x14ac:dyDescent="0.25">
      <c r="D29" s="100"/>
      <c r="E29" s="7"/>
      <c r="F29" s="7"/>
      <c r="G29" s="14"/>
      <c r="L29" s="65"/>
      <c r="M29" s="65"/>
    </row>
    <row r="30" spans="1:27" ht="15.75" customHeight="1" x14ac:dyDescent="0.25">
      <c r="D30" s="100"/>
      <c r="E30" s="7"/>
      <c r="F30" s="7"/>
      <c r="G30" s="14"/>
      <c r="L30" s="65"/>
      <c r="M30" s="65"/>
    </row>
    <row r="31" spans="1:27" ht="15.75" customHeight="1" x14ac:dyDescent="0.3">
      <c r="D31" s="68" t="s">
        <v>24</v>
      </c>
      <c r="E31" s="67"/>
      <c r="F31" s="67"/>
      <c r="L31" s="65"/>
      <c r="M31" s="65"/>
    </row>
    <row r="32" spans="1:27" ht="15.75" customHeight="1" x14ac:dyDescent="0.25">
      <c r="E32" s="67"/>
      <c r="F32" s="67"/>
      <c r="L32" s="65"/>
      <c r="M32" s="65"/>
    </row>
    <row r="33" spans="1:27" ht="15.75" customHeight="1" x14ac:dyDescent="0.25">
      <c r="D33" s="66" t="s">
        <v>25</v>
      </c>
      <c r="E33" s="67"/>
      <c r="F33" s="67"/>
      <c r="L33" s="65"/>
      <c r="M33" s="65"/>
    </row>
    <row r="34" spans="1:27" ht="15.75" customHeight="1" x14ac:dyDescent="0.25">
      <c r="D34" s="64" t="s">
        <v>9</v>
      </c>
      <c r="E34" s="67"/>
      <c r="F34" s="67"/>
      <c r="G34" s="67">
        <f>G6</f>
        <v>25000000</v>
      </c>
      <c r="H34" s="77">
        <f t="shared" ref="H34:H37" si="5">G34/$G$38</f>
        <v>7.9299625705766666E-2</v>
      </c>
      <c r="I34" s="77"/>
      <c r="L34" s="65"/>
      <c r="M34" s="65"/>
    </row>
    <row r="35" spans="1:27" ht="15.75" customHeight="1" x14ac:dyDescent="0.25">
      <c r="D35" s="64" t="s">
        <v>10</v>
      </c>
      <c r="E35" s="67"/>
      <c r="F35" s="67"/>
      <c r="G35" s="67">
        <f>G15</f>
        <v>48660000</v>
      </c>
      <c r="H35" s="77">
        <f t="shared" si="5"/>
        <v>0.15434879147370426</v>
      </c>
      <c r="I35" s="77"/>
      <c r="L35" s="65"/>
      <c r="M35" s="65"/>
    </row>
    <row r="36" spans="1:27" ht="15.75" customHeight="1" x14ac:dyDescent="0.25">
      <c r="D36" s="64" t="s">
        <v>17</v>
      </c>
      <c r="E36" s="67"/>
      <c r="F36" s="67"/>
      <c r="G36" s="67">
        <f>G22</f>
        <v>241600000</v>
      </c>
      <c r="H36" s="77">
        <f t="shared" si="5"/>
        <v>0.76635158282052906</v>
      </c>
      <c r="I36" s="77"/>
      <c r="L36" s="65"/>
      <c r="M36" s="65"/>
    </row>
    <row r="37" spans="1:27" ht="15.75" customHeight="1" x14ac:dyDescent="0.25">
      <c r="A37" s="73"/>
      <c r="B37" s="73"/>
      <c r="C37" s="73"/>
      <c r="D37" s="73" t="s">
        <v>26</v>
      </c>
      <c r="E37" s="67"/>
      <c r="F37" s="67"/>
      <c r="G37" s="67"/>
      <c r="H37" s="77">
        <f t="shared" si="5"/>
        <v>0</v>
      </c>
      <c r="I37" s="77"/>
      <c r="J37" s="73"/>
      <c r="K37" s="73"/>
      <c r="L37" s="65"/>
      <c r="M37" s="65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1:27" ht="15.75" customHeight="1" x14ac:dyDescent="0.25">
      <c r="A38" s="73"/>
      <c r="B38" s="73"/>
      <c r="C38" s="73"/>
      <c r="D38" s="66" t="s">
        <v>27</v>
      </c>
      <c r="E38" s="67"/>
      <c r="F38" s="67"/>
      <c r="G38" s="74">
        <f t="shared" ref="G38:H38" si="6">SUM(G34:G37)</f>
        <v>315260000</v>
      </c>
      <c r="H38" s="78">
        <f t="shared" si="6"/>
        <v>1</v>
      </c>
      <c r="I38" s="82"/>
      <c r="J38" s="73"/>
      <c r="K38" s="73"/>
      <c r="L38" s="65"/>
      <c r="M38" s="65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spans="1:27" ht="15.75" customHeight="1" x14ac:dyDescent="0.25">
      <c r="A39" s="73"/>
      <c r="B39" s="73"/>
      <c r="C39" s="73"/>
      <c r="D39" s="73"/>
      <c r="E39" s="67"/>
      <c r="F39" s="67"/>
      <c r="G39" s="73"/>
      <c r="H39" s="73"/>
      <c r="I39" s="73"/>
      <c r="J39" s="73"/>
      <c r="K39" s="73"/>
      <c r="L39" s="65"/>
      <c r="M39" s="65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spans="1:27" ht="15.75" customHeight="1" x14ac:dyDescent="0.25">
      <c r="L40" s="65"/>
      <c r="M40" s="65"/>
    </row>
    <row r="41" spans="1:27" ht="15.75" customHeight="1" x14ac:dyDescent="0.25">
      <c r="D41" s="19" t="s">
        <v>44</v>
      </c>
      <c r="E41" s="19"/>
      <c r="F41" s="19"/>
      <c r="G41" s="19"/>
      <c r="H41" s="3"/>
      <c r="I41" s="3"/>
      <c r="J41" s="3"/>
      <c r="K41" s="3"/>
      <c r="L41" s="5"/>
      <c r="M41" s="5"/>
      <c r="N41" s="3"/>
    </row>
    <row r="42" spans="1:27" ht="15.75" customHeight="1" x14ac:dyDescent="0.25">
      <c r="D42" s="20" t="s">
        <v>36</v>
      </c>
      <c r="E42" s="20" t="s">
        <v>37</v>
      </c>
      <c r="F42" s="21" t="s">
        <v>38</v>
      </c>
      <c r="G42" s="20" t="s">
        <v>1</v>
      </c>
      <c r="H42" s="3"/>
      <c r="I42" s="3"/>
      <c r="J42" s="3"/>
      <c r="K42" s="3"/>
      <c r="L42" s="5"/>
      <c r="M42" s="5"/>
      <c r="N42" s="3"/>
    </row>
    <row r="43" spans="1:27" ht="15.75" customHeight="1" x14ac:dyDescent="0.25">
      <c r="D43" s="3" t="s">
        <v>39</v>
      </c>
      <c r="E43" s="3" t="s">
        <v>40</v>
      </c>
      <c r="F43" s="4">
        <f>F58</f>
        <v>137</v>
      </c>
      <c r="G43" s="3"/>
      <c r="H43" s="3"/>
      <c r="I43" s="3"/>
      <c r="J43" s="3"/>
      <c r="K43" s="3"/>
      <c r="L43" s="5"/>
      <c r="M43" s="5"/>
      <c r="N43" s="3"/>
    </row>
    <row r="44" spans="1:27" ht="15.75" customHeight="1" x14ac:dyDescent="0.25">
      <c r="D44" s="28" t="s">
        <v>3</v>
      </c>
      <c r="E44" s="3"/>
      <c r="F44" s="22">
        <f>SUMPRODUCT(F53:F57,G53:G57)</f>
        <v>4511</v>
      </c>
      <c r="G44" s="23" t="s">
        <v>50</v>
      </c>
      <c r="H44" s="3"/>
      <c r="I44" s="3"/>
      <c r="J44" s="3"/>
      <c r="K44" s="3"/>
      <c r="L44" s="5"/>
      <c r="M44" s="5"/>
      <c r="N44" s="3"/>
    </row>
    <row r="45" spans="1:27" ht="15.75" customHeight="1" x14ac:dyDescent="0.25">
      <c r="D45" s="28" t="s">
        <v>52</v>
      </c>
      <c r="E45" s="3"/>
      <c r="F45" s="17">
        <v>0.15</v>
      </c>
      <c r="G45" s="23"/>
      <c r="H45" s="3"/>
      <c r="I45" s="3"/>
      <c r="J45" s="3"/>
      <c r="K45" s="3"/>
      <c r="L45" s="5"/>
      <c r="M45" s="5"/>
      <c r="N45" s="3"/>
    </row>
    <row r="46" spans="1:27" ht="15.75" customHeight="1" x14ac:dyDescent="0.25">
      <c r="D46" s="28" t="s">
        <v>58</v>
      </c>
      <c r="E46" s="3"/>
      <c r="F46" s="22">
        <f>(F44*F45)+F44</f>
        <v>5187.6499999999996</v>
      </c>
      <c r="G46" s="3"/>
      <c r="H46" s="3"/>
      <c r="I46" s="3"/>
      <c r="J46" s="3"/>
      <c r="K46" s="3"/>
      <c r="L46" s="5"/>
      <c r="M46" s="5"/>
      <c r="N46" s="3"/>
    </row>
    <row r="47" spans="1:27" ht="15.75" customHeight="1" x14ac:dyDescent="0.25">
      <c r="D47" s="28" t="s">
        <v>59</v>
      </c>
      <c r="E47" s="3"/>
      <c r="F47" s="22">
        <v>200</v>
      </c>
      <c r="G47" s="3"/>
      <c r="H47" s="3"/>
      <c r="I47" s="3"/>
      <c r="J47" s="3"/>
      <c r="K47" s="3"/>
      <c r="L47" s="5"/>
      <c r="M47" s="5"/>
      <c r="N47" s="3"/>
    </row>
    <row r="48" spans="1:27" ht="15.75" customHeight="1" x14ac:dyDescent="0.25">
      <c r="D48" s="130" t="s">
        <v>77</v>
      </c>
      <c r="E48" s="3"/>
      <c r="F48" s="22">
        <f>F46+F47</f>
        <v>5387.65</v>
      </c>
      <c r="G48" s="3"/>
      <c r="H48" s="3"/>
      <c r="I48" s="3"/>
      <c r="J48" s="3"/>
      <c r="K48" s="3"/>
      <c r="L48" s="5"/>
      <c r="M48" s="5"/>
      <c r="N48" s="3"/>
    </row>
    <row r="49" spans="4:14" ht="15.75" customHeight="1" x14ac:dyDescent="0.25">
      <c r="D49" s="3" t="s">
        <v>41</v>
      </c>
      <c r="E49" s="3"/>
      <c r="F49" s="3">
        <v>1</v>
      </c>
      <c r="G49" s="28" t="s">
        <v>53</v>
      </c>
      <c r="H49" s="3"/>
      <c r="I49" s="3"/>
      <c r="J49" s="3"/>
      <c r="K49" s="3"/>
      <c r="L49" s="5"/>
      <c r="M49" s="5"/>
      <c r="N49" s="3"/>
    </row>
    <row r="50" spans="4:14" ht="15.75" customHeight="1" x14ac:dyDescent="0.25">
      <c r="D50" s="3"/>
      <c r="E50" s="3"/>
      <c r="F50" s="30">
        <f>F49*4046</f>
        <v>4046</v>
      </c>
      <c r="G50" s="23" t="s">
        <v>50</v>
      </c>
      <c r="H50" s="3"/>
      <c r="I50" s="3"/>
      <c r="J50" s="3"/>
      <c r="K50" s="3"/>
      <c r="L50" s="5"/>
      <c r="M50" s="5"/>
      <c r="N50" s="3"/>
    </row>
    <row r="51" spans="4:14" ht="15.75" customHeight="1" x14ac:dyDescent="0.25">
      <c r="D51" s="3"/>
      <c r="E51" s="3"/>
      <c r="F51" s="30"/>
      <c r="G51" s="23"/>
      <c r="H51" s="3"/>
      <c r="I51" s="3"/>
      <c r="J51" s="163" t="s">
        <v>87</v>
      </c>
      <c r="K51" s="164"/>
      <c r="L51" s="164"/>
      <c r="M51" s="164"/>
      <c r="N51" s="3"/>
    </row>
    <row r="52" spans="4:14" ht="15.75" customHeight="1" x14ac:dyDescent="0.25">
      <c r="D52" s="3"/>
      <c r="E52" s="3"/>
      <c r="F52" s="35" t="s">
        <v>65</v>
      </c>
      <c r="G52" s="35" t="s">
        <v>64</v>
      </c>
      <c r="H52" s="3"/>
      <c r="I52" s="3"/>
      <c r="J52" s="136" t="s">
        <v>67</v>
      </c>
      <c r="K52" s="136" t="s">
        <v>68</v>
      </c>
      <c r="L52" s="137" t="s">
        <v>70</v>
      </c>
      <c r="M52" s="137" t="s">
        <v>69</v>
      </c>
      <c r="N52" s="3"/>
    </row>
    <row r="53" spans="4:14" ht="15.75" customHeight="1" x14ac:dyDescent="0.25">
      <c r="D53" s="3" t="s">
        <v>45</v>
      </c>
      <c r="E53" s="3" t="s">
        <v>46</v>
      </c>
      <c r="F53" s="4">
        <v>16</v>
      </c>
      <c r="G53" s="4">
        <v>20</v>
      </c>
      <c r="H53" s="3"/>
      <c r="I53" s="3"/>
      <c r="J53" s="98">
        <f>$G53*$I$26</f>
        <v>1170306.1631694711</v>
      </c>
      <c r="K53" s="98">
        <f>$G53*$I$28</f>
        <v>1047368.5507436068</v>
      </c>
      <c r="L53" s="124">
        <f>J53-K53</f>
        <v>122937.61242586432</v>
      </c>
      <c r="M53" s="125">
        <f>L53/K53</f>
        <v>0.11737760536974454</v>
      </c>
      <c r="N53" s="3"/>
    </row>
    <row r="54" spans="4:14" ht="15.75" customHeight="1" x14ac:dyDescent="0.25">
      <c r="D54" s="3"/>
      <c r="E54" s="3" t="s">
        <v>42</v>
      </c>
      <c r="F54" s="4">
        <v>78</v>
      </c>
      <c r="G54" s="4">
        <v>31</v>
      </c>
      <c r="H54" s="3"/>
      <c r="I54" s="3"/>
      <c r="J54" s="98">
        <f>$G54*$I$26</f>
        <v>1813974.55291268</v>
      </c>
      <c r="K54" s="98">
        <f>$G54*$I$28</f>
        <v>1623421.2536525906</v>
      </c>
      <c r="L54" s="124">
        <f t="shared" ref="L54:L57" si="7">J54-K54</f>
        <v>190553.29926008941</v>
      </c>
      <c r="M54" s="125">
        <f t="shared" ref="M54:M57" si="8">L54/K54</f>
        <v>0.11737760536974434</v>
      </c>
      <c r="N54" s="3"/>
    </row>
    <row r="55" spans="4:14" ht="15.75" customHeight="1" x14ac:dyDescent="0.25">
      <c r="D55" s="3"/>
      <c r="E55" s="63" t="s">
        <v>72</v>
      </c>
      <c r="F55" s="4">
        <v>3</v>
      </c>
      <c r="G55" s="4">
        <v>31</v>
      </c>
      <c r="H55" s="3"/>
      <c r="I55" s="3"/>
      <c r="J55" s="98">
        <f>$G55*$I$26</f>
        <v>1813974.55291268</v>
      </c>
      <c r="K55" s="98">
        <f>$G55*$I$28</f>
        <v>1623421.2536525906</v>
      </c>
      <c r="L55" s="124">
        <f t="shared" si="7"/>
        <v>190553.29926008941</v>
      </c>
      <c r="M55" s="125">
        <f t="shared" si="8"/>
        <v>0.11737760536974434</v>
      </c>
      <c r="N55" s="3"/>
    </row>
    <row r="56" spans="4:14" ht="15.75" customHeight="1" x14ac:dyDescent="0.25">
      <c r="D56" s="3"/>
      <c r="E56" s="3" t="s">
        <v>43</v>
      </c>
      <c r="F56" s="4">
        <v>15</v>
      </c>
      <c r="G56" s="4">
        <v>42</v>
      </c>
      <c r="H56" s="3"/>
      <c r="I56" s="3"/>
      <c r="J56" s="98">
        <f>$G56*$I$26</f>
        <v>2457642.9426558889</v>
      </c>
      <c r="K56" s="98">
        <f>$G56*$I$28</f>
        <v>2199473.9565615742</v>
      </c>
      <c r="L56" s="124">
        <f t="shared" si="7"/>
        <v>258168.9860943146</v>
      </c>
      <c r="M56" s="125">
        <f t="shared" si="8"/>
        <v>0.11737760536974431</v>
      </c>
      <c r="N56" s="3"/>
    </row>
    <row r="57" spans="4:14" ht="15.75" customHeight="1" x14ac:dyDescent="0.25">
      <c r="D57" s="3"/>
      <c r="E57" s="63" t="s">
        <v>73</v>
      </c>
      <c r="F57" s="4">
        <v>25</v>
      </c>
      <c r="G57" s="4">
        <v>42</v>
      </c>
      <c r="H57" s="3"/>
      <c r="I57" s="3"/>
      <c r="J57" s="98">
        <f>$G57*$I$26</f>
        <v>2457642.9426558889</v>
      </c>
      <c r="K57" s="98">
        <f>$G57*$I$28</f>
        <v>2199473.9565615742</v>
      </c>
      <c r="L57" s="124">
        <f t="shared" si="7"/>
        <v>258168.9860943146</v>
      </c>
      <c r="M57" s="125">
        <f t="shared" si="8"/>
        <v>0.11737760536974431</v>
      </c>
      <c r="N57" s="3"/>
    </row>
    <row r="58" spans="4:14" ht="15.75" customHeight="1" x14ac:dyDescent="0.25">
      <c r="D58" s="3"/>
      <c r="E58" s="3"/>
      <c r="F58" s="29">
        <f>SUM(F53:F57)</f>
        <v>137</v>
      </c>
      <c r="G58" s="3"/>
      <c r="H58" s="3"/>
      <c r="I58" s="3"/>
      <c r="J58" s="3"/>
      <c r="K58" s="3"/>
      <c r="L58" s="5"/>
      <c r="M58" s="5"/>
      <c r="N58" s="3"/>
    </row>
    <row r="59" spans="4:14" ht="15.75" customHeight="1" x14ac:dyDescent="0.25">
      <c r="D59" s="3"/>
      <c r="E59" s="3"/>
      <c r="F59" s="31"/>
      <c r="G59" s="3"/>
      <c r="H59" s="3"/>
      <c r="I59" s="3"/>
      <c r="J59" s="3"/>
      <c r="K59" s="3"/>
      <c r="L59" s="5"/>
      <c r="M59" s="5"/>
      <c r="N59" s="3"/>
    </row>
    <row r="60" spans="4:14" ht="15.75" customHeight="1" x14ac:dyDescent="0.25">
      <c r="D60" s="28" t="s">
        <v>54</v>
      </c>
      <c r="E60" s="3"/>
      <c r="F60" s="31">
        <v>0.5</v>
      </c>
      <c r="G60" s="3"/>
      <c r="H60" s="3"/>
      <c r="I60" s="3"/>
      <c r="J60" s="3"/>
      <c r="K60" s="3"/>
      <c r="L60" s="5"/>
      <c r="M60" s="5"/>
      <c r="N60" s="3"/>
    </row>
    <row r="61" spans="4:14" ht="15.75" customHeight="1" x14ac:dyDescent="0.25">
      <c r="D61" s="28" t="s">
        <v>55</v>
      </c>
      <c r="E61" s="3"/>
      <c r="F61" s="4">
        <f>F58*F60</f>
        <v>68.5</v>
      </c>
      <c r="G61" s="3"/>
      <c r="H61" s="3"/>
      <c r="I61" s="3"/>
      <c r="J61" s="3"/>
      <c r="K61" s="3"/>
      <c r="L61" s="5"/>
      <c r="M61" s="5"/>
      <c r="N61" s="3"/>
    </row>
    <row r="62" spans="4:14" ht="15.75" customHeight="1" x14ac:dyDescent="0.25">
      <c r="D62" s="28" t="s">
        <v>57</v>
      </c>
      <c r="E62" s="3"/>
      <c r="F62" s="4">
        <v>35</v>
      </c>
      <c r="G62" s="3"/>
      <c r="H62" s="3"/>
      <c r="I62" s="3"/>
      <c r="J62" s="3"/>
      <c r="K62" s="3"/>
      <c r="L62" s="5"/>
      <c r="M62" s="5"/>
      <c r="N62" s="3"/>
    </row>
    <row r="63" spans="4:14" ht="15.75" customHeight="1" x14ac:dyDescent="0.25">
      <c r="D63" s="28" t="s">
        <v>56</v>
      </c>
      <c r="E63" s="3"/>
      <c r="F63" s="32">
        <f>F61*F62</f>
        <v>2397.5</v>
      </c>
      <c r="G63" s="3"/>
      <c r="H63" s="3"/>
      <c r="I63" s="3"/>
      <c r="J63" s="3"/>
      <c r="K63" s="3"/>
      <c r="L63" s="5"/>
      <c r="M63" s="5"/>
      <c r="N63" s="3"/>
    </row>
    <row r="64" spans="4:14" ht="15.75" customHeight="1" x14ac:dyDescent="0.25">
      <c r="D64" s="28"/>
      <c r="E64" s="3"/>
      <c r="F64" s="22"/>
      <c r="G64" s="3"/>
      <c r="H64" s="3"/>
      <c r="I64" s="3"/>
      <c r="J64" s="3"/>
      <c r="K64" s="3"/>
      <c r="L64" s="5"/>
      <c r="M64" s="5"/>
      <c r="N64" s="3"/>
    </row>
    <row r="65" spans="4:14" ht="15.75" customHeight="1" x14ac:dyDescent="0.25">
      <c r="D65" s="153" t="s">
        <v>91</v>
      </c>
      <c r="E65" s="3"/>
      <c r="F65" s="33">
        <f>F46+F63</f>
        <v>7585.15</v>
      </c>
      <c r="G65" s="3"/>
      <c r="H65" s="3"/>
      <c r="I65" s="3"/>
      <c r="J65" s="3"/>
      <c r="K65" s="3"/>
      <c r="L65" s="5"/>
      <c r="M65" s="5"/>
      <c r="N65" s="3"/>
    </row>
    <row r="66" spans="4:14" ht="15.75" customHeight="1" x14ac:dyDescent="0.25">
      <c r="D66" s="3"/>
      <c r="E66" s="3"/>
      <c r="F66" s="3"/>
      <c r="G66" s="3"/>
      <c r="H66" s="3"/>
      <c r="I66" s="3"/>
      <c r="J66" s="3"/>
      <c r="K66" s="3"/>
      <c r="L66" s="5"/>
      <c r="M66" s="5"/>
      <c r="N66" s="3"/>
    </row>
    <row r="67" spans="4:14" ht="15.75" customHeight="1" x14ac:dyDescent="0.25">
      <c r="D67"/>
      <c r="E67"/>
      <c r="F67"/>
      <c r="G67"/>
      <c r="H67" s="3"/>
      <c r="I67" s="3"/>
      <c r="J67" s="3"/>
      <c r="K67" s="3"/>
      <c r="L67" s="5"/>
      <c r="M67" s="5"/>
      <c r="N67" s="3"/>
    </row>
    <row r="68" spans="4:14" ht="15.75" customHeight="1" x14ac:dyDescent="0.25">
      <c r="D68"/>
      <c r="E68"/>
      <c r="F68"/>
      <c r="G68"/>
      <c r="H68" s="3"/>
      <c r="I68" s="3"/>
      <c r="J68" s="3"/>
      <c r="K68" s="3"/>
      <c r="L68" s="5"/>
      <c r="M68" s="5"/>
      <c r="N68" s="3"/>
    </row>
    <row r="69" spans="4:14" ht="15.75" customHeight="1" x14ac:dyDescent="0.25">
      <c r="D69"/>
      <c r="E69"/>
      <c r="F69"/>
      <c r="G69"/>
      <c r="H69" s="3"/>
      <c r="I69" s="3"/>
      <c r="J69" s="3"/>
      <c r="K69" s="3"/>
      <c r="L69" s="5"/>
      <c r="M69" s="5"/>
      <c r="N69" s="3"/>
    </row>
    <row r="70" spans="4:14" ht="15.75" customHeight="1" x14ac:dyDescent="0.25">
      <c r="D70"/>
      <c r="E70"/>
      <c r="F70"/>
      <c r="G70"/>
      <c r="H70" s="3"/>
      <c r="I70" s="3"/>
      <c r="J70" s="3"/>
      <c r="K70" s="3"/>
      <c r="L70" s="5"/>
      <c r="M70" s="5"/>
      <c r="N70" s="3"/>
    </row>
    <row r="71" spans="4:14" ht="15.75" customHeight="1" x14ac:dyDescent="0.25">
      <c r="D71"/>
      <c r="E71"/>
      <c r="F71"/>
      <c r="G71"/>
      <c r="H71" s="3"/>
      <c r="I71" s="3"/>
      <c r="J71" s="3"/>
      <c r="K71" s="3"/>
      <c r="L71" s="5"/>
      <c r="M71" s="5"/>
      <c r="N71" s="3"/>
    </row>
    <row r="72" spans="4:14" ht="15.75" customHeight="1" x14ac:dyDescent="0.25">
      <c r="D72" s="3"/>
      <c r="E72" s="3"/>
      <c r="F72" s="3"/>
      <c r="G72" s="3"/>
      <c r="H72" s="3"/>
      <c r="I72" s="3"/>
      <c r="J72" s="3"/>
      <c r="K72" s="3"/>
      <c r="L72" s="5"/>
      <c r="M72" s="5"/>
      <c r="N72" s="3"/>
    </row>
    <row r="73" spans="4:14" ht="15.75" customHeight="1" x14ac:dyDescent="0.25">
      <c r="D73" s="3"/>
      <c r="E73" s="3"/>
      <c r="F73" s="3"/>
      <c r="G73" s="3"/>
      <c r="H73" s="3"/>
      <c r="I73" s="3"/>
      <c r="J73" s="3"/>
      <c r="K73" s="3"/>
      <c r="L73" s="5"/>
      <c r="M73" s="5"/>
      <c r="N73" s="3"/>
    </row>
    <row r="74" spans="4:14" ht="15.75" customHeight="1" x14ac:dyDescent="0.25">
      <c r="D74" s="3"/>
      <c r="E74" s="3"/>
      <c r="F74" s="3"/>
      <c r="G74" s="3"/>
      <c r="H74" s="3"/>
      <c r="I74" s="3"/>
      <c r="J74" s="3"/>
      <c r="K74" s="3"/>
      <c r="L74" s="5"/>
      <c r="M74" s="5"/>
      <c r="N74" s="3"/>
    </row>
    <row r="75" spans="4:14" ht="15.75" customHeight="1" x14ac:dyDescent="0.25">
      <c r="L75" s="65"/>
      <c r="M75" s="65"/>
    </row>
    <row r="76" spans="4:14" ht="15.75" customHeight="1" x14ac:dyDescent="0.25">
      <c r="L76" s="65"/>
      <c r="M76" s="65"/>
    </row>
    <row r="77" spans="4:14" ht="15.75" customHeight="1" x14ac:dyDescent="0.25">
      <c r="L77" s="65"/>
      <c r="M77" s="65"/>
    </row>
    <row r="78" spans="4:14" ht="15.75" customHeight="1" x14ac:dyDescent="0.25">
      <c r="L78" s="65"/>
      <c r="M78" s="65"/>
    </row>
    <row r="79" spans="4:14" ht="15.75" customHeight="1" x14ac:dyDescent="0.25">
      <c r="L79" s="65"/>
      <c r="M79" s="65"/>
    </row>
    <row r="80" spans="4:14" ht="15.75" customHeight="1" x14ac:dyDescent="0.25">
      <c r="L80" s="65"/>
      <c r="M80" s="65"/>
    </row>
    <row r="81" spans="12:13" ht="15.75" customHeight="1" x14ac:dyDescent="0.25">
      <c r="L81" s="65"/>
      <c r="M81" s="65"/>
    </row>
    <row r="82" spans="12:13" ht="15.75" customHeight="1" x14ac:dyDescent="0.25">
      <c r="L82" s="65"/>
      <c r="M82" s="65"/>
    </row>
    <row r="83" spans="12:13" ht="15.75" customHeight="1" x14ac:dyDescent="0.25">
      <c r="L83" s="65"/>
      <c r="M83" s="65"/>
    </row>
    <row r="84" spans="12:13" ht="15.75" customHeight="1" x14ac:dyDescent="0.25">
      <c r="L84" s="65"/>
      <c r="M84" s="65"/>
    </row>
    <row r="85" spans="12:13" ht="15.75" customHeight="1" x14ac:dyDescent="0.25">
      <c r="L85" s="65"/>
      <c r="M85" s="65"/>
    </row>
    <row r="86" spans="12:13" ht="15.75" customHeight="1" x14ac:dyDescent="0.25">
      <c r="L86" s="65"/>
      <c r="M86" s="65"/>
    </row>
    <row r="87" spans="12:13" ht="15.75" customHeight="1" x14ac:dyDescent="0.25">
      <c r="L87" s="65"/>
      <c r="M87" s="65"/>
    </row>
    <row r="88" spans="12:13" ht="15.75" customHeight="1" x14ac:dyDescent="0.25">
      <c r="L88" s="65"/>
      <c r="M88" s="65"/>
    </row>
    <row r="89" spans="12:13" ht="15.75" customHeight="1" x14ac:dyDescent="0.25">
      <c r="L89" s="65"/>
      <c r="M89" s="65"/>
    </row>
    <row r="90" spans="12:13" ht="15.75" customHeight="1" x14ac:dyDescent="0.25">
      <c r="L90" s="65"/>
      <c r="M90" s="65"/>
    </row>
    <row r="91" spans="12:13" ht="15.75" customHeight="1" x14ac:dyDescent="0.25">
      <c r="L91" s="65"/>
      <c r="M91" s="65"/>
    </row>
    <row r="92" spans="12:13" ht="15.75" customHeight="1" x14ac:dyDescent="0.25">
      <c r="L92" s="65"/>
      <c r="M92" s="65"/>
    </row>
    <row r="93" spans="12:13" ht="15.75" customHeight="1" x14ac:dyDescent="0.25">
      <c r="L93" s="65"/>
      <c r="M93" s="65"/>
    </row>
    <row r="94" spans="12:13" ht="15.75" customHeight="1" x14ac:dyDescent="0.25">
      <c r="L94" s="65"/>
      <c r="M94" s="65"/>
    </row>
    <row r="95" spans="12:13" ht="15.75" customHeight="1" x14ac:dyDescent="0.25">
      <c r="L95" s="65"/>
      <c r="M95" s="65"/>
    </row>
    <row r="96" spans="12:13" ht="15.75" customHeight="1" x14ac:dyDescent="0.25">
      <c r="L96" s="65"/>
      <c r="M96" s="65"/>
    </row>
    <row r="97" spans="12:13" ht="15.75" customHeight="1" x14ac:dyDescent="0.25">
      <c r="L97" s="65"/>
      <c r="M97" s="65"/>
    </row>
    <row r="98" spans="12:13" ht="15.75" customHeight="1" x14ac:dyDescent="0.25">
      <c r="L98" s="65"/>
      <c r="M98" s="65"/>
    </row>
    <row r="99" spans="12:13" ht="15.75" customHeight="1" x14ac:dyDescent="0.25">
      <c r="L99" s="65"/>
      <c r="M99" s="65"/>
    </row>
    <row r="100" spans="12:13" ht="15.75" customHeight="1" x14ac:dyDescent="0.25">
      <c r="L100" s="65"/>
      <c r="M100" s="65"/>
    </row>
    <row r="101" spans="12:13" ht="15.75" customHeight="1" x14ac:dyDescent="0.25">
      <c r="L101" s="65"/>
      <c r="M101" s="65"/>
    </row>
    <row r="102" spans="12:13" ht="15.75" customHeight="1" x14ac:dyDescent="0.25">
      <c r="L102" s="65"/>
      <c r="M102" s="65"/>
    </row>
    <row r="103" spans="12:13" ht="15.75" customHeight="1" x14ac:dyDescent="0.25">
      <c r="L103" s="65"/>
      <c r="M103" s="65"/>
    </row>
    <row r="104" spans="12:13" ht="15.75" customHeight="1" x14ac:dyDescent="0.25">
      <c r="L104" s="65"/>
      <c r="M104" s="65"/>
    </row>
    <row r="105" spans="12:13" ht="15.75" customHeight="1" x14ac:dyDescent="0.25">
      <c r="L105" s="65"/>
      <c r="M105" s="65"/>
    </row>
    <row r="106" spans="12:13" ht="15.75" customHeight="1" x14ac:dyDescent="0.25">
      <c r="L106" s="65"/>
      <c r="M106" s="65"/>
    </row>
    <row r="107" spans="12:13" ht="15.75" customHeight="1" x14ac:dyDescent="0.25">
      <c r="L107" s="65"/>
      <c r="M107" s="65"/>
    </row>
    <row r="108" spans="12:13" ht="15.75" customHeight="1" x14ac:dyDescent="0.25">
      <c r="L108" s="65"/>
      <c r="M108" s="65"/>
    </row>
    <row r="109" spans="12:13" ht="15.75" customHeight="1" x14ac:dyDescent="0.25">
      <c r="L109" s="65"/>
      <c r="M109" s="65"/>
    </row>
    <row r="110" spans="12:13" ht="15.75" customHeight="1" x14ac:dyDescent="0.25">
      <c r="L110" s="65"/>
      <c r="M110" s="65"/>
    </row>
    <row r="111" spans="12:13" ht="15.75" customHeight="1" x14ac:dyDescent="0.25">
      <c r="L111" s="65"/>
      <c r="M111" s="65"/>
    </row>
    <row r="112" spans="12:13" ht="15.75" customHeight="1" x14ac:dyDescent="0.25">
      <c r="L112" s="65"/>
      <c r="M112" s="65"/>
    </row>
    <row r="113" spans="12:13" ht="15.75" customHeight="1" x14ac:dyDescent="0.25">
      <c r="L113" s="65"/>
      <c r="M113" s="65"/>
    </row>
    <row r="114" spans="12:13" ht="15.75" customHeight="1" x14ac:dyDescent="0.25">
      <c r="L114" s="65"/>
      <c r="M114" s="65"/>
    </row>
    <row r="115" spans="12:13" ht="15.75" customHeight="1" x14ac:dyDescent="0.25">
      <c r="L115" s="65"/>
      <c r="M115" s="65"/>
    </row>
    <row r="116" spans="12:13" ht="15.75" customHeight="1" x14ac:dyDescent="0.25">
      <c r="L116" s="65"/>
      <c r="M116" s="65"/>
    </row>
    <row r="117" spans="12:13" ht="15.75" customHeight="1" x14ac:dyDescent="0.25">
      <c r="L117" s="65"/>
      <c r="M117" s="65"/>
    </row>
    <row r="118" spans="12:13" ht="15.75" customHeight="1" x14ac:dyDescent="0.25">
      <c r="L118" s="65"/>
      <c r="M118" s="65"/>
    </row>
    <row r="119" spans="12:13" ht="15.75" customHeight="1" x14ac:dyDescent="0.25">
      <c r="L119" s="65"/>
      <c r="M119" s="65"/>
    </row>
    <row r="120" spans="12:13" ht="15.75" customHeight="1" x14ac:dyDescent="0.25">
      <c r="L120" s="65"/>
      <c r="M120" s="65"/>
    </row>
    <row r="121" spans="12:13" ht="15.75" customHeight="1" x14ac:dyDescent="0.25">
      <c r="L121" s="65"/>
      <c r="M121" s="65"/>
    </row>
    <row r="122" spans="12:13" ht="15.75" customHeight="1" x14ac:dyDescent="0.25">
      <c r="L122" s="65"/>
      <c r="M122" s="65"/>
    </row>
    <row r="123" spans="12:13" ht="15.75" customHeight="1" x14ac:dyDescent="0.25">
      <c r="L123" s="65"/>
      <c r="M123" s="65"/>
    </row>
    <row r="124" spans="12:13" ht="15.75" customHeight="1" x14ac:dyDescent="0.25">
      <c r="L124" s="65"/>
      <c r="M124" s="65"/>
    </row>
    <row r="125" spans="12:13" ht="15.75" customHeight="1" x14ac:dyDescent="0.25">
      <c r="L125" s="65"/>
      <c r="M125" s="65"/>
    </row>
    <row r="126" spans="12:13" ht="15.75" customHeight="1" x14ac:dyDescent="0.25">
      <c r="L126" s="65"/>
      <c r="M126" s="65"/>
    </row>
    <row r="127" spans="12:13" ht="15.75" customHeight="1" x14ac:dyDescent="0.25">
      <c r="L127" s="65"/>
      <c r="M127" s="65"/>
    </row>
    <row r="128" spans="12:13" ht="15.75" customHeight="1" x14ac:dyDescent="0.25">
      <c r="L128" s="65"/>
      <c r="M128" s="65"/>
    </row>
    <row r="129" spans="12:13" ht="15.75" customHeight="1" x14ac:dyDescent="0.25">
      <c r="L129" s="65"/>
      <c r="M129" s="65"/>
    </row>
    <row r="130" spans="12:13" ht="15.75" customHeight="1" x14ac:dyDescent="0.25">
      <c r="L130" s="65"/>
      <c r="M130" s="65"/>
    </row>
    <row r="131" spans="12:13" ht="15.75" customHeight="1" x14ac:dyDescent="0.25">
      <c r="L131" s="65"/>
      <c r="M131" s="65"/>
    </row>
    <row r="132" spans="12:13" ht="15.75" customHeight="1" x14ac:dyDescent="0.25">
      <c r="L132" s="65"/>
      <c r="M132" s="65"/>
    </row>
    <row r="133" spans="12:13" ht="15.75" customHeight="1" x14ac:dyDescent="0.25">
      <c r="L133" s="65"/>
      <c r="M133" s="65"/>
    </row>
    <row r="134" spans="12:13" ht="15.75" customHeight="1" x14ac:dyDescent="0.25">
      <c r="L134" s="65"/>
      <c r="M134" s="65"/>
    </row>
    <row r="135" spans="12:13" ht="15.75" customHeight="1" x14ac:dyDescent="0.25">
      <c r="L135" s="65"/>
      <c r="M135" s="65"/>
    </row>
    <row r="136" spans="12:13" ht="15.75" customHeight="1" x14ac:dyDescent="0.25">
      <c r="L136" s="65"/>
      <c r="M136" s="65"/>
    </row>
    <row r="137" spans="12:13" ht="15.75" customHeight="1" x14ac:dyDescent="0.25">
      <c r="L137" s="65"/>
      <c r="M137" s="65"/>
    </row>
    <row r="138" spans="12:13" ht="15.75" customHeight="1" x14ac:dyDescent="0.25">
      <c r="L138" s="65"/>
      <c r="M138" s="65"/>
    </row>
    <row r="139" spans="12:13" ht="15.75" customHeight="1" x14ac:dyDescent="0.25">
      <c r="L139" s="65"/>
      <c r="M139" s="65"/>
    </row>
    <row r="140" spans="12:13" ht="15.75" customHeight="1" x14ac:dyDescent="0.25">
      <c r="L140" s="65"/>
      <c r="M140" s="65"/>
    </row>
    <row r="141" spans="12:13" ht="15.75" customHeight="1" x14ac:dyDescent="0.25">
      <c r="L141" s="65"/>
      <c r="M141" s="65"/>
    </row>
    <row r="142" spans="12:13" ht="15.75" customHeight="1" x14ac:dyDescent="0.25">
      <c r="L142" s="65"/>
      <c r="M142" s="65"/>
    </row>
    <row r="143" spans="12:13" ht="15.75" customHeight="1" x14ac:dyDescent="0.25">
      <c r="L143" s="65"/>
      <c r="M143" s="65"/>
    </row>
    <row r="144" spans="12:13" ht="15.75" customHeight="1" x14ac:dyDescent="0.25">
      <c r="L144" s="65"/>
      <c r="M144" s="65"/>
    </row>
    <row r="145" spans="12:13" ht="15.75" customHeight="1" x14ac:dyDescent="0.25">
      <c r="L145" s="65"/>
      <c r="M145" s="65"/>
    </row>
    <row r="146" spans="12:13" ht="15.75" customHeight="1" x14ac:dyDescent="0.25">
      <c r="L146" s="65"/>
      <c r="M146" s="65"/>
    </row>
    <row r="147" spans="12:13" ht="15.75" customHeight="1" x14ac:dyDescent="0.25">
      <c r="L147" s="65"/>
      <c r="M147" s="65"/>
    </row>
    <row r="148" spans="12:13" ht="15.75" customHeight="1" x14ac:dyDescent="0.25">
      <c r="L148" s="65"/>
      <c r="M148" s="65"/>
    </row>
    <row r="149" spans="12:13" ht="15.75" customHeight="1" x14ac:dyDescent="0.25">
      <c r="L149" s="65"/>
      <c r="M149" s="65"/>
    </row>
    <row r="150" spans="12:13" ht="15.75" customHeight="1" x14ac:dyDescent="0.25">
      <c r="L150" s="65"/>
      <c r="M150" s="65"/>
    </row>
    <row r="151" spans="12:13" ht="15.75" customHeight="1" x14ac:dyDescent="0.25">
      <c r="L151" s="65"/>
      <c r="M151" s="65"/>
    </row>
    <row r="152" spans="12:13" ht="15.75" customHeight="1" x14ac:dyDescent="0.25">
      <c r="L152" s="65"/>
      <c r="M152" s="65"/>
    </row>
    <row r="153" spans="12:13" ht="15.75" customHeight="1" x14ac:dyDescent="0.25">
      <c r="L153" s="65"/>
      <c r="M153" s="65"/>
    </row>
    <row r="154" spans="12:13" ht="15.75" customHeight="1" x14ac:dyDescent="0.25">
      <c r="L154" s="65"/>
      <c r="M154" s="65"/>
    </row>
    <row r="155" spans="12:13" ht="15.75" customHeight="1" x14ac:dyDescent="0.25">
      <c r="L155" s="65"/>
      <c r="M155" s="65"/>
    </row>
    <row r="156" spans="12:13" ht="15.75" customHeight="1" x14ac:dyDescent="0.25">
      <c r="L156" s="65"/>
      <c r="M156" s="65"/>
    </row>
    <row r="157" spans="12:13" ht="15.75" customHeight="1" x14ac:dyDescent="0.25">
      <c r="L157" s="65"/>
      <c r="M157" s="65"/>
    </row>
    <row r="158" spans="12:13" ht="15.75" customHeight="1" x14ac:dyDescent="0.25">
      <c r="L158" s="65"/>
      <c r="M158" s="65"/>
    </row>
    <row r="159" spans="12:13" ht="15.75" customHeight="1" x14ac:dyDescent="0.25">
      <c r="L159" s="65"/>
      <c r="M159" s="65"/>
    </row>
    <row r="160" spans="12:13" ht="15.75" customHeight="1" x14ac:dyDescent="0.25">
      <c r="L160" s="65"/>
      <c r="M160" s="65"/>
    </row>
    <row r="161" spans="12:13" ht="15.75" customHeight="1" x14ac:dyDescent="0.25">
      <c r="L161" s="65"/>
      <c r="M161" s="65"/>
    </row>
    <row r="162" spans="12:13" ht="15.75" customHeight="1" x14ac:dyDescent="0.25">
      <c r="L162" s="65"/>
      <c r="M162" s="65"/>
    </row>
    <row r="163" spans="12:13" ht="15.75" customHeight="1" x14ac:dyDescent="0.25">
      <c r="L163" s="65"/>
      <c r="M163" s="65"/>
    </row>
    <row r="164" spans="12:13" ht="15.75" customHeight="1" x14ac:dyDescent="0.25">
      <c r="L164" s="65"/>
      <c r="M164" s="65"/>
    </row>
    <row r="165" spans="12:13" ht="15.75" customHeight="1" x14ac:dyDescent="0.25">
      <c r="L165" s="65"/>
      <c r="M165" s="65"/>
    </row>
    <row r="166" spans="12:13" ht="15.75" customHeight="1" x14ac:dyDescent="0.25">
      <c r="L166" s="65"/>
      <c r="M166" s="65"/>
    </row>
    <row r="167" spans="12:13" ht="15.75" customHeight="1" x14ac:dyDescent="0.25">
      <c r="L167" s="65"/>
      <c r="M167" s="65"/>
    </row>
    <row r="168" spans="12:13" ht="15.75" customHeight="1" x14ac:dyDescent="0.25">
      <c r="L168" s="65"/>
      <c r="M168" s="65"/>
    </row>
    <row r="169" spans="12:13" ht="15.75" customHeight="1" x14ac:dyDescent="0.25">
      <c r="L169" s="65"/>
      <c r="M169" s="65"/>
    </row>
    <row r="170" spans="12:13" ht="15.75" customHeight="1" x14ac:dyDescent="0.25">
      <c r="L170" s="65"/>
      <c r="M170" s="65"/>
    </row>
    <row r="171" spans="12:13" ht="15.75" customHeight="1" x14ac:dyDescent="0.25">
      <c r="L171" s="65"/>
      <c r="M171" s="65"/>
    </row>
    <row r="172" spans="12:13" ht="15.75" customHeight="1" x14ac:dyDescent="0.25">
      <c r="L172" s="65"/>
      <c r="M172" s="65"/>
    </row>
    <row r="173" spans="12:13" ht="15.75" customHeight="1" x14ac:dyDescent="0.25">
      <c r="L173" s="65"/>
      <c r="M173" s="65"/>
    </row>
    <row r="174" spans="12:13" ht="15.75" customHeight="1" x14ac:dyDescent="0.25">
      <c r="L174" s="65"/>
      <c r="M174" s="65"/>
    </row>
    <row r="175" spans="12:13" ht="15.75" customHeight="1" x14ac:dyDescent="0.25">
      <c r="L175" s="65"/>
      <c r="M175" s="65"/>
    </row>
    <row r="176" spans="12:13" ht="15.75" customHeight="1" x14ac:dyDescent="0.25">
      <c r="L176" s="65"/>
      <c r="M176" s="65"/>
    </row>
    <row r="177" spans="12:13" ht="15.75" customHeight="1" x14ac:dyDescent="0.25">
      <c r="L177" s="65"/>
      <c r="M177" s="65"/>
    </row>
    <row r="178" spans="12:13" ht="15.75" customHeight="1" x14ac:dyDescent="0.25">
      <c r="L178" s="65"/>
      <c r="M178" s="65"/>
    </row>
    <row r="179" spans="12:13" ht="15.75" customHeight="1" x14ac:dyDescent="0.25">
      <c r="L179" s="65"/>
      <c r="M179" s="65"/>
    </row>
    <row r="180" spans="12:13" ht="15.75" customHeight="1" x14ac:dyDescent="0.25">
      <c r="L180" s="65"/>
      <c r="M180" s="65"/>
    </row>
    <row r="181" spans="12:13" ht="15.75" customHeight="1" x14ac:dyDescent="0.25">
      <c r="L181" s="65"/>
      <c r="M181" s="65"/>
    </row>
    <row r="182" spans="12:13" ht="15.75" customHeight="1" x14ac:dyDescent="0.25">
      <c r="L182" s="65"/>
      <c r="M182" s="65"/>
    </row>
    <row r="183" spans="12:13" ht="15.75" customHeight="1" x14ac:dyDescent="0.25">
      <c r="L183" s="65"/>
      <c r="M183" s="65"/>
    </row>
    <row r="184" spans="12:13" ht="15.75" customHeight="1" x14ac:dyDescent="0.25">
      <c r="L184" s="65"/>
      <c r="M184" s="65"/>
    </row>
    <row r="185" spans="12:13" ht="15.75" customHeight="1" x14ac:dyDescent="0.25">
      <c r="L185" s="65"/>
      <c r="M185" s="65"/>
    </row>
    <row r="186" spans="12:13" ht="15.75" customHeight="1" x14ac:dyDescent="0.25">
      <c r="L186" s="65"/>
      <c r="M186" s="65"/>
    </row>
    <row r="187" spans="12:13" ht="15.75" customHeight="1" x14ac:dyDescent="0.25">
      <c r="L187" s="65"/>
      <c r="M187" s="65"/>
    </row>
    <row r="188" spans="12:13" ht="15.75" customHeight="1" x14ac:dyDescent="0.25">
      <c r="L188" s="65"/>
      <c r="M188" s="65"/>
    </row>
    <row r="189" spans="12:13" ht="15.75" customHeight="1" x14ac:dyDescent="0.25">
      <c r="L189" s="65"/>
      <c r="M189" s="65"/>
    </row>
    <row r="190" spans="12:13" ht="15.75" customHeight="1" x14ac:dyDescent="0.25">
      <c r="L190" s="65"/>
      <c r="M190" s="65"/>
    </row>
    <row r="191" spans="12:13" ht="15.75" customHeight="1" x14ac:dyDescent="0.25">
      <c r="L191" s="65"/>
      <c r="M191" s="65"/>
    </row>
    <row r="192" spans="12:13" ht="15.75" customHeight="1" x14ac:dyDescent="0.25">
      <c r="L192" s="65"/>
      <c r="M192" s="65"/>
    </row>
    <row r="193" spans="12:13" ht="15.75" customHeight="1" x14ac:dyDescent="0.25">
      <c r="L193" s="65"/>
      <c r="M193" s="65"/>
    </row>
    <row r="194" spans="12:13" ht="15.75" customHeight="1" x14ac:dyDescent="0.25">
      <c r="L194" s="65"/>
      <c r="M194" s="65"/>
    </row>
    <row r="195" spans="12:13" ht="15.75" customHeight="1" x14ac:dyDescent="0.25">
      <c r="L195" s="65"/>
      <c r="M195" s="65"/>
    </row>
    <row r="196" spans="12:13" ht="15.75" customHeight="1" x14ac:dyDescent="0.25">
      <c r="L196" s="65"/>
      <c r="M196" s="65"/>
    </row>
    <row r="197" spans="12:13" ht="15.75" customHeight="1" x14ac:dyDescent="0.25">
      <c r="L197" s="65"/>
      <c r="M197" s="65"/>
    </row>
    <row r="198" spans="12:13" ht="15.75" customHeight="1" x14ac:dyDescent="0.25">
      <c r="L198" s="65"/>
      <c r="M198" s="65"/>
    </row>
    <row r="199" spans="12:13" ht="15.75" customHeight="1" x14ac:dyDescent="0.25">
      <c r="L199" s="65"/>
      <c r="M199" s="65"/>
    </row>
    <row r="200" spans="12:13" ht="15.75" customHeight="1" x14ac:dyDescent="0.25">
      <c r="L200" s="65"/>
      <c r="M200" s="65"/>
    </row>
    <row r="201" spans="12:13" ht="15.75" customHeight="1" x14ac:dyDescent="0.25">
      <c r="L201" s="65"/>
      <c r="M201" s="65"/>
    </row>
    <row r="202" spans="12:13" ht="15.75" customHeight="1" x14ac:dyDescent="0.25">
      <c r="L202" s="65"/>
      <c r="M202" s="65"/>
    </row>
    <row r="203" spans="12:13" ht="15.75" customHeight="1" x14ac:dyDescent="0.25">
      <c r="L203" s="65"/>
      <c r="M203" s="65"/>
    </row>
    <row r="204" spans="12:13" ht="15.75" customHeight="1" x14ac:dyDescent="0.25">
      <c r="L204" s="65"/>
      <c r="M204" s="65"/>
    </row>
    <row r="205" spans="12:13" ht="15.75" customHeight="1" x14ac:dyDescent="0.25">
      <c r="L205" s="65"/>
      <c r="M205" s="65"/>
    </row>
    <row r="206" spans="12:13" ht="15.75" customHeight="1" x14ac:dyDescent="0.25">
      <c r="L206" s="65"/>
      <c r="M206" s="65"/>
    </row>
    <row r="207" spans="12:13" ht="15.75" customHeight="1" x14ac:dyDescent="0.25">
      <c r="L207" s="65"/>
      <c r="M207" s="65"/>
    </row>
    <row r="208" spans="12:13" ht="15.75" customHeight="1" x14ac:dyDescent="0.25">
      <c r="L208" s="65"/>
      <c r="M208" s="65"/>
    </row>
    <row r="209" spans="12:13" ht="15.75" customHeight="1" x14ac:dyDescent="0.25">
      <c r="L209" s="65"/>
      <c r="M209" s="65"/>
    </row>
    <row r="210" spans="12:13" ht="15.75" customHeight="1" x14ac:dyDescent="0.25">
      <c r="L210" s="65"/>
      <c r="M210" s="65"/>
    </row>
    <row r="211" spans="12:13" ht="15.75" customHeight="1" x14ac:dyDescent="0.25">
      <c r="L211" s="65"/>
      <c r="M211" s="65"/>
    </row>
    <row r="212" spans="12:13" ht="15.75" customHeight="1" x14ac:dyDescent="0.25">
      <c r="L212" s="65"/>
      <c r="M212" s="65"/>
    </row>
    <row r="213" spans="12:13" ht="15.75" customHeight="1" x14ac:dyDescent="0.25">
      <c r="L213" s="65"/>
      <c r="M213" s="65"/>
    </row>
    <row r="214" spans="12:13" ht="15.75" customHeight="1" x14ac:dyDescent="0.25">
      <c r="L214" s="65"/>
      <c r="M214" s="65"/>
    </row>
    <row r="215" spans="12:13" ht="15.75" customHeight="1" x14ac:dyDescent="0.25">
      <c r="L215" s="65"/>
      <c r="M215" s="65"/>
    </row>
    <row r="216" spans="12:13" ht="15.75" customHeight="1" x14ac:dyDescent="0.25">
      <c r="L216" s="65"/>
      <c r="M216" s="65"/>
    </row>
    <row r="217" spans="12:13" ht="15.75" customHeight="1" x14ac:dyDescent="0.25">
      <c r="L217" s="65"/>
      <c r="M217" s="65"/>
    </row>
    <row r="218" spans="12:13" ht="15.75" customHeight="1" x14ac:dyDescent="0.25">
      <c r="L218" s="65"/>
      <c r="M218" s="65"/>
    </row>
    <row r="219" spans="12:13" ht="15.75" customHeight="1" x14ac:dyDescent="0.25">
      <c r="L219" s="65"/>
      <c r="M219" s="65"/>
    </row>
    <row r="220" spans="12:13" ht="15.75" customHeight="1" x14ac:dyDescent="0.25">
      <c r="L220" s="65"/>
      <c r="M220" s="65"/>
    </row>
    <row r="221" spans="12:13" ht="15.75" customHeight="1" x14ac:dyDescent="0.25">
      <c r="L221" s="65"/>
      <c r="M221" s="65"/>
    </row>
    <row r="222" spans="12:13" ht="15.75" customHeight="1" x14ac:dyDescent="0.25">
      <c r="L222" s="65"/>
      <c r="M222" s="65"/>
    </row>
    <row r="223" spans="12:13" ht="15.75" customHeight="1" x14ac:dyDescent="0.25">
      <c r="L223" s="65"/>
      <c r="M223" s="65"/>
    </row>
    <row r="224" spans="12:13" ht="15.75" customHeight="1" x14ac:dyDescent="0.25">
      <c r="L224" s="65"/>
      <c r="M224" s="65"/>
    </row>
    <row r="225" spans="12:13" ht="15.75" customHeight="1" x14ac:dyDescent="0.25">
      <c r="L225" s="65"/>
      <c r="M225" s="65"/>
    </row>
    <row r="226" spans="12:13" ht="15.75" customHeight="1" x14ac:dyDescent="0.25">
      <c r="L226" s="65"/>
      <c r="M226" s="65"/>
    </row>
    <row r="227" spans="12:13" ht="15.75" customHeight="1" x14ac:dyDescent="0.25">
      <c r="L227" s="65"/>
      <c r="M227" s="65"/>
    </row>
    <row r="228" spans="12:13" ht="15.75" customHeight="1" x14ac:dyDescent="0.25">
      <c r="L228" s="65"/>
      <c r="M228" s="65"/>
    </row>
    <row r="229" spans="12:13" ht="15.75" customHeight="1" x14ac:dyDescent="0.25">
      <c r="L229" s="65"/>
      <c r="M229" s="65"/>
    </row>
    <row r="230" spans="12:13" ht="15.75" customHeight="1" x14ac:dyDescent="0.25">
      <c r="L230" s="65"/>
      <c r="M230" s="65"/>
    </row>
    <row r="231" spans="12:13" ht="15.75" customHeight="1" x14ac:dyDescent="0.25">
      <c r="L231" s="65"/>
      <c r="M231" s="65"/>
    </row>
    <row r="232" spans="12:13" ht="15.75" customHeight="1" x14ac:dyDescent="0.25">
      <c r="L232" s="65"/>
      <c r="M232" s="65"/>
    </row>
    <row r="233" spans="12:13" ht="15.75" customHeight="1" x14ac:dyDescent="0.25">
      <c r="L233" s="65"/>
      <c r="M233" s="65"/>
    </row>
    <row r="234" spans="12:13" ht="15.75" customHeight="1" x14ac:dyDescent="0.25">
      <c r="L234" s="65"/>
      <c r="M234" s="65"/>
    </row>
    <row r="235" spans="12:13" ht="15.75" customHeight="1" x14ac:dyDescent="0.25">
      <c r="L235" s="65"/>
      <c r="M235" s="65"/>
    </row>
    <row r="236" spans="12:13" ht="15.75" customHeight="1" x14ac:dyDescent="0.25">
      <c r="L236" s="65"/>
      <c r="M236" s="65"/>
    </row>
    <row r="237" spans="12:13" ht="15.75" customHeight="1" x14ac:dyDescent="0.25">
      <c r="L237" s="65"/>
      <c r="M237" s="65"/>
    </row>
    <row r="238" spans="12:13" ht="15.75" customHeight="1" x14ac:dyDescent="0.25">
      <c r="L238" s="65"/>
      <c r="M238" s="65"/>
    </row>
    <row r="239" spans="12:13" ht="15.75" customHeight="1" x14ac:dyDescent="0.25">
      <c r="L239" s="65"/>
      <c r="M239" s="65"/>
    </row>
    <row r="240" spans="12:13" ht="15.75" customHeight="1" x14ac:dyDescent="0.25">
      <c r="L240" s="65"/>
      <c r="M240" s="65"/>
    </row>
    <row r="241" spans="12:13" ht="15.75" customHeight="1" x14ac:dyDescent="0.25">
      <c r="L241" s="65"/>
      <c r="M241" s="65"/>
    </row>
    <row r="242" spans="12:13" ht="15.75" customHeight="1" x14ac:dyDescent="0.25">
      <c r="L242" s="65"/>
      <c r="M242" s="65"/>
    </row>
    <row r="243" spans="12:13" ht="15.75" customHeight="1" x14ac:dyDescent="0.25">
      <c r="L243" s="65"/>
      <c r="M243" s="65"/>
    </row>
    <row r="244" spans="12:13" ht="15.75" customHeight="1" x14ac:dyDescent="0.25">
      <c r="L244" s="65"/>
      <c r="M244" s="65"/>
    </row>
    <row r="245" spans="12:13" ht="15.75" customHeight="1" x14ac:dyDescent="0.25">
      <c r="L245" s="65"/>
      <c r="M245" s="65"/>
    </row>
    <row r="246" spans="12:13" ht="15.75" customHeight="1" x14ac:dyDescent="0.25">
      <c r="L246" s="65"/>
      <c r="M246" s="65"/>
    </row>
    <row r="247" spans="12:13" ht="15.75" customHeight="1" x14ac:dyDescent="0.25">
      <c r="L247" s="65"/>
      <c r="M247" s="65"/>
    </row>
    <row r="248" spans="12:13" ht="15.75" customHeight="1" x14ac:dyDescent="0.25">
      <c r="L248" s="65"/>
      <c r="M248" s="65"/>
    </row>
    <row r="249" spans="12:13" ht="15.75" customHeight="1" x14ac:dyDescent="0.25">
      <c r="L249" s="65"/>
      <c r="M249" s="65"/>
    </row>
    <row r="250" spans="12:13" ht="15.75" customHeight="1" x14ac:dyDescent="0.25">
      <c r="L250" s="65"/>
      <c r="M250" s="65"/>
    </row>
    <row r="251" spans="12:13" ht="15.75" customHeight="1" x14ac:dyDescent="0.25">
      <c r="L251" s="65"/>
      <c r="M251" s="65"/>
    </row>
    <row r="252" spans="12:13" ht="15.75" customHeight="1" x14ac:dyDescent="0.25">
      <c r="L252" s="65"/>
      <c r="M252" s="65"/>
    </row>
    <row r="253" spans="12:13" ht="15.75" customHeight="1" x14ac:dyDescent="0.25">
      <c r="L253" s="65"/>
      <c r="M253" s="65"/>
    </row>
    <row r="254" spans="12:13" ht="15.75" customHeight="1" x14ac:dyDescent="0.25">
      <c r="L254" s="65"/>
      <c r="M254" s="65"/>
    </row>
    <row r="255" spans="12:13" ht="15.75" customHeight="1" x14ac:dyDescent="0.25">
      <c r="L255" s="65"/>
      <c r="M255" s="65"/>
    </row>
    <row r="256" spans="12:13" ht="15.75" customHeight="1" x14ac:dyDescent="0.25">
      <c r="L256" s="65"/>
      <c r="M256" s="65"/>
    </row>
    <row r="257" spans="12:13" ht="15.75" customHeight="1" x14ac:dyDescent="0.25">
      <c r="L257" s="65"/>
      <c r="M257" s="65"/>
    </row>
    <row r="258" spans="12:13" ht="15.75" customHeight="1" x14ac:dyDescent="0.25">
      <c r="L258" s="65"/>
      <c r="M258" s="65"/>
    </row>
    <row r="259" spans="12:13" ht="15.75" customHeight="1" x14ac:dyDescent="0.25">
      <c r="L259" s="65"/>
      <c r="M259" s="65"/>
    </row>
    <row r="260" spans="12:13" ht="15.75" customHeight="1" x14ac:dyDescent="0.25">
      <c r="L260" s="65"/>
      <c r="M260" s="65"/>
    </row>
    <row r="261" spans="12:13" ht="15.75" customHeight="1" x14ac:dyDescent="0.25">
      <c r="L261" s="65"/>
      <c r="M261" s="65"/>
    </row>
    <row r="262" spans="12:13" ht="15.75" customHeight="1" x14ac:dyDescent="0.25">
      <c r="L262" s="65"/>
      <c r="M262" s="65"/>
    </row>
    <row r="263" spans="12:13" ht="15.75" customHeight="1" x14ac:dyDescent="0.25">
      <c r="L263" s="65"/>
      <c r="M263" s="65"/>
    </row>
    <row r="264" spans="12:13" ht="15.75" customHeight="1" x14ac:dyDescent="0.25">
      <c r="L264" s="65"/>
      <c r="M264" s="65"/>
    </row>
    <row r="265" spans="12:13" ht="15.75" customHeight="1" x14ac:dyDescent="0.25">
      <c r="L265" s="65"/>
      <c r="M265" s="65"/>
    </row>
    <row r="266" spans="12:13" ht="15.75" customHeight="1" x14ac:dyDescent="0.25">
      <c r="L266" s="65"/>
      <c r="M266" s="65"/>
    </row>
    <row r="267" spans="12:13" ht="15.75" customHeight="1" x14ac:dyDescent="0.25">
      <c r="L267" s="65"/>
      <c r="M267" s="65"/>
    </row>
    <row r="268" spans="12:13" ht="15.75" customHeight="1" x14ac:dyDescent="0.25">
      <c r="L268" s="65"/>
      <c r="M268" s="65"/>
    </row>
    <row r="269" spans="12:13" ht="15.75" customHeight="1" x14ac:dyDescent="0.25">
      <c r="L269" s="65"/>
      <c r="M269" s="65"/>
    </row>
    <row r="270" spans="12:13" ht="15.75" customHeight="1" x14ac:dyDescent="0.25">
      <c r="L270" s="65"/>
      <c r="M270" s="65"/>
    </row>
    <row r="271" spans="12:13" ht="15.75" customHeight="1" x14ac:dyDescent="0.25">
      <c r="L271" s="65"/>
      <c r="M271" s="65"/>
    </row>
    <row r="272" spans="12:13" ht="15.75" customHeight="1" x14ac:dyDescent="0.25">
      <c r="L272" s="65"/>
      <c r="M272" s="65"/>
    </row>
    <row r="273" spans="12:13" ht="15.75" customHeight="1" x14ac:dyDescent="0.25">
      <c r="L273" s="65"/>
      <c r="M273" s="65"/>
    </row>
    <row r="274" spans="12:13" ht="15.75" customHeight="1" x14ac:dyDescent="0.25">
      <c r="L274" s="65"/>
      <c r="M274" s="65"/>
    </row>
    <row r="275" spans="12:13" ht="15.75" customHeight="1" x14ac:dyDescent="0.25">
      <c r="L275" s="65"/>
      <c r="M275" s="65"/>
    </row>
    <row r="276" spans="12:13" ht="15.75" customHeight="1" x14ac:dyDescent="0.25">
      <c r="L276" s="65"/>
      <c r="M276" s="65"/>
    </row>
    <row r="277" spans="12:13" ht="15.75" customHeight="1" x14ac:dyDescent="0.25">
      <c r="L277" s="65"/>
      <c r="M277" s="65"/>
    </row>
    <row r="278" spans="12:13" ht="15.75" customHeight="1" x14ac:dyDescent="0.25">
      <c r="L278" s="65"/>
      <c r="M278" s="65"/>
    </row>
    <row r="279" spans="12:13" ht="15.75" customHeight="1" x14ac:dyDescent="0.25">
      <c r="L279" s="65"/>
      <c r="M279" s="65"/>
    </row>
    <row r="280" spans="12:13" ht="15.75" customHeight="1" x14ac:dyDescent="0.25">
      <c r="L280" s="65"/>
      <c r="M280" s="65"/>
    </row>
    <row r="281" spans="12:13" ht="15.75" customHeight="1" x14ac:dyDescent="0.25">
      <c r="L281" s="65"/>
      <c r="M281" s="65"/>
    </row>
    <row r="282" spans="12:13" ht="15.75" customHeight="1" x14ac:dyDescent="0.25">
      <c r="L282" s="65"/>
      <c r="M282" s="65"/>
    </row>
    <row r="283" spans="12:13" ht="15.75" customHeight="1" x14ac:dyDescent="0.25">
      <c r="L283" s="65"/>
      <c r="M283" s="65"/>
    </row>
    <row r="284" spans="12:13" ht="15.75" customHeight="1" x14ac:dyDescent="0.25">
      <c r="L284" s="65"/>
      <c r="M284" s="65"/>
    </row>
    <row r="285" spans="12:13" ht="15.75" customHeight="1" x14ac:dyDescent="0.25">
      <c r="L285" s="65"/>
      <c r="M285" s="65"/>
    </row>
    <row r="286" spans="12:13" ht="15.75" customHeight="1" x14ac:dyDescent="0.25">
      <c r="L286" s="65"/>
      <c r="M286" s="65"/>
    </row>
    <row r="287" spans="12:13" ht="15.75" customHeight="1" x14ac:dyDescent="0.25">
      <c r="L287" s="65"/>
      <c r="M287" s="65"/>
    </row>
    <row r="288" spans="12:13" ht="15.75" customHeight="1" x14ac:dyDescent="0.25">
      <c r="L288" s="65"/>
      <c r="M288" s="65"/>
    </row>
    <row r="289" spans="12:13" ht="15.75" customHeight="1" x14ac:dyDescent="0.25">
      <c r="L289" s="65"/>
      <c r="M289" s="65"/>
    </row>
    <row r="290" spans="12:13" ht="15.75" customHeight="1" x14ac:dyDescent="0.25">
      <c r="L290" s="65"/>
      <c r="M290" s="65"/>
    </row>
    <row r="291" spans="12:13" ht="15.75" customHeight="1" x14ac:dyDescent="0.25">
      <c r="L291" s="65"/>
      <c r="M291" s="65"/>
    </row>
    <row r="292" spans="12:13" ht="15.75" customHeight="1" x14ac:dyDescent="0.25">
      <c r="L292" s="65"/>
      <c r="M292" s="65"/>
    </row>
    <row r="293" spans="12:13" ht="15.75" customHeight="1" x14ac:dyDescent="0.25">
      <c r="L293" s="65"/>
      <c r="M293" s="65"/>
    </row>
    <row r="294" spans="12:13" ht="15.75" customHeight="1" x14ac:dyDescent="0.25">
      <c r="L294" s="65"/>
      <c r="M294" s="65"/>
    </row>
    <row r="295" spans="12:13" ht="15.75" customHeight="1" x14ac:dyDescent="0.25">
      <c r="L295" s="65"/>
      <c r="M295" s="65"/>
    </row>
    <row r="296" spans="12:13" ht="15.75" customHeight="1" x14ac:dyDescent="0.25">
      <c r="L296" s="65"/>
      <c r="M296" s="65"/>
    </row>
    <row r="297" spans="12:13" ht="15.75" customHeight="1" x14ac:dyDescent="0.25">
      <c r="L297" s="65"/>
      <c r="M297" s="65"/>
    </row>
    <row r="298" spans="12:13" ht="15.75" customHeight="1" x14ac:dyDescent="0.25">
      <c r="L298" s="65"/>
      <c r="M298" s="65"/>
    </row>
    <row r="299" spans="12:13" ht="15.75" customHeight="1" x14ac:dyDescent="0.25">
      <c r="L299" s="65"/>
      <c r="M299" s="65"/>
    </row>
    <row r="300" spans="12:13" ht="15.75" customHeight="1" x14ac:dyDescent="0.25">
      <c r="L300" s="65"/>
      <c r="M300" s="65"/>
    </row>
    <row r="301" spans="12:13" ht="15.75" customHeight="1" x14ac:dyDescent="0.25">
      <c r="L301" s="65"/>
      <c r="M301" s="65"/>
    </row>
    <row r="302" spans="12:13" ht="15.75" customHeight="1" x14ac:dyDescent="0.25">
      <c r="L302" s="65"/>
      <c r="M302" s="65"/>
    </row>
    <row r="303" spans="12:13" ht="15.75" customHeight="1" x14ac:dyDescent="0.25">
      <c r="L303" s="65"/>
      <c r="M303" s="65"/>
    </row>
    <row r="304" spans="12:13" ht="15.75" customHeight="1" x14ac:dyDescent="0.25">
      <c r="L304" s="65"/>
      <c r="M304" s="65"/>
    </row>
    <row r="305" spans="12:13" ht="15.75" customHeight="1" x14ac:dyDescent="0.25">
      <c r="L305" s="65"/>
      <c r="M305" s="65"/>
    </row>
    <row r="306" spans="12:13" ht="15.75" customHeight="1" x14ac:dyDescent="0.25">
      <c r="L306" s="65"/>
      <c r="M306" s="65"/>
    </row>
    <row r="307" spans="12:13" ht="15.75" customHeight="1" x14ac:dyDescent="0.25">
      <c r="L307" s="65"/>
      <c r="M307" s="65"/>
    </row>
    <row r="308" spans="12:13" ht="15.75" customHeight="1" x14ac:dyDescent="0.25">
      <c r="L308" s="65"/>
      <c r="M308" s="65"/>
    </row>
    <row r="309" spans="12:13" ht="15.75" customHeight="1" x14ac:dyDescent="0.25">
      <c r="L309" s="65"/>
      <c r="M309" s="65"/>
    </row>
    <row r="310" spans="12:13" ht="15.75" customHeight="1" x14ac:dyDescent="0.25">
      <c r="L310" s="65"/>
      <c r="M310" s="65"/>
    </row>
    <row r="311" spans="12:13" ht="15.75" customHeight="1" x14ac:dyDescent="0.25">
      <c r="L311" s="65"/>
      <c r="M311" s="65"/>
    </row>
    <row r="312" spans="12:13" ht="15.75" customHeight="1" x14ac:dyDescent="0.25">
      <c r="L312" s="65"/>
      <c r="M312" s="65"/>
    </row>
    <row r="313" spans="12:13" ht="15.75" customHeight="1" x14ac:dyDescent="0.25">
      <c r="L313" s="65"/>
      <c r="M313" s="65"/>
    </row>
    <row r="314" spans="12:13" ht="15.75" customHeight="1" x14ac:dyDescent="0.25">
      <c r="L314" s="65"/>
      <c r="M314" s="65"/>
    </row>
    <row r="315" spans="12:13" ht="15.75" customHeight="1" x14ac:dyDescent="0.25">
      <c r="L315" s="65"/>
      <c r="M315" s="65"/>
    </row>
    <row r="316" spans="12:13" ht="15.75" customHeight="1" x14ac:dyDescent="0.25">
      <c r="L316" s="65"/>
      <c r="M316" s="65"/>
    </row>
    <row r="317" spans="12:13" ht="15.75" customHeight="1" x14ac:dyDescent="0.25">
      <c r="L317" s="65"/>
      <c r="M317" s="65"/>
    </row>
    <row r="318" spans="12:13" ht="15.75" customHeight="1" x14ac:dyDescent="0.25">
      <c r="L318" s="65"/>
      <c r="M318" s="65"/>
    </row>
    <row r="319" spans="12:13" ht="15.75" customHeight="1" x14ac:dyDescent="0.25">
      <c r="L319" s="65"/>
      <c r="M319" s="65"/>
    </row>
    <row r="320" spans="12:13" ht="15.75" customHeight="1" x14ac:dyDescent="0.25">
      <c r="L320" s="65"/>
      <c r="M320" s="65"/>
    </row>
    <row r="321" spans="12:13" ht="15.75" customHeight="1" x14ac:dyDescent="0.25">
      <c r="L321" s="65"/>
      <c r="M321" s="65"/>
    </row>
    <row r="322" spans="12:13" ht="15.75" customHeight="1" x14ac:dyDescent="0.25">
      <c r="L322" s="65"/>
      <c r="M322" s="65"/>
    </row>
    <row r="323" spans="12:13" ht="15.75" customHeight="1" x14ac:dyDescent="0.25">
      <c r="L323" s="65"/>
      <c r="M323" s="65"/>
    </row>
    <row r="324" spans="12:13" ht="15.75" customHeight="1" x14ac:dyDescent="0.25">
      <c r="L324" s="65"/>
      <c r="M324" s="65"/>
    </row>
    <row r="325" spans="12:13" ht="15.75" customHeight="1" x14ac:dyDescent="0.25">
      <c r="L325" s="65"/>
      <c r="M325" s="65"/>
    </row>
    <row r="326" spans="12:13" ht="15.75" customHeight="1" x14ac:dyDescent="0.25">
      <c r="L326" s="65"/>
      <c r="M326" s="65"/>
    </row>
    <row r="327" spans="12:13" ht="15.75" customHeight="1" x14ac:dyDescent="0.25">
      <c r="L327" s="65"/>
      <c r="M327" s="65"/>
    </row>
    <row r="328" spans="12:13" ht="15.75" customHeight="1" x14ac:dyDescent="0.25">
      <c r="L328" s="65"/>
      <c r="M328" s="65"/>
    </row>
    <row r="329" spans="12:13" ht="15.75" customHeight="1" x14ac:dyDescent="0.25">
      <c r="L329" s="65"/>
      <c r="M329" s="65"/>
    </row>
    <row r="330" spans="12:13" ht="15.75" customHeight="1" x14ac:dyDescent="0.25">
      <c r="L330" s="65"/>
      <c r="M330" s="65"/>
    </row>
    <row r="331" spans="12:13" ht="15.75" customHeight="1" x14ac:dyDescent="0.25">
      <c r="L331" s="65"/>
      <c r="M331" s="65"/>
    </row>
    <row r="332" spans="12:13" ht="15.75" customHeight="1" x14ac:dyDescent="0.25">
      <c r="L332" s="65"/>
      <c r="M332" s="65"/>
    </row>
    <row r="333" spans="12:13" ht="15.75" customHeight="1" x14ac:dyDescent="0.25">
      <c r="L333" s="65"/>
      <c r="M333" s="65"/>
    </row>
    <row r="334" spans="12:13" ht="15.75" customHeight="1" x14ac:dyDescent="0.25">
      <c r="L334" s="65"/>
      <c r="M334" s="65"/>
    </row>
    <row r="335" spans="12:13" ht="15.75" customHeight="1" x14ac:dyDescent="0.25">
      <c r="L335" s="65"/>
      <c r="M335" s="65"/>
    </row>
    <row r="336" spans="12:13" ht="15.75" customHeight="1" x14ac:dyDescent="0.25">
      <c r="L336" s="65"/>
      <c r="M336" s="65"/>
    </row>
    <row r="337" spans="12:13" ht="15.75" customHeight="1" x14ac:dyDescent="0.25">
      <c r="L337" s="65"/>
      <c r="M337" s="65"/>
    </row>
    <row r="338" spans="12:13" ht="15.75" customHeight="1" x14ac:dyDescent="0.25">
      <c r="L338" s="65"/>
      <c r="M338" s="65"/>
    </row>
    <row r="339" spans="12:13" ht="15.75" customHeight="1" x14ac:dyDescent="0.25">
      <c r="L339" s="65"/>
      <c r="M339" s="65"/>
    </row>
    <row r="340" spans="12:13" ht="15.75" customHeight="1" x14ac:dyDescent="0.25">
      <c r="L340" s="65"/>
      <c r="M340" s="65"/>
    </row>
    <row r="341" spans="12:13" ht="15.75" customHeight="1" x14ac:dyDescent="0.25">
      <c r="L341" s="65"/>
      <c r="M341" s="65"/>
    </row>
    <row r="342" spans="12:13" ht="15.75" customHeight="1" x14ac:dyDescent="0.25">
      <c r="L342" s="65"/>
      <c r="M342" s="65"/>
    </row>
    <row r="343" spans="12:13" ht="15.75" customHeight="1" x14ac:dyDescent="0.25">
      <c r="L343" s="65"/>
      <c r="M343" s="65"/>
    </row>
    <row r="344" spans="12:13" ht="15.75" customHeight="1" x14ac:dyDescent="0.25">
      <c r="L344" s="65"/>
      <c r="M344" s="65"/>
    </row>
    <row r="345" spans="12:13" ht="15.75" customHeight="1" x14ac:dyDescent="0.25">
      <c r="L345" s="65"/>
      <c r="M345" s="65"/>
    </row>
    <row r="346" spans="12:13" ht="15.75" customHeight="1" x14ac:dyDescent="0.25">
      <c r="L346" s="65"/>
      <c r="M346" s="65"/>
    </row>
    <row r="347" spans="12:13" ht="15.75" customHeight="1" x14ac:dyDescent="0.25">
      <c r="L347" s="65"/>
      <c r="M347" s="65"/>
    </row>
    <row r="348" spans="12:13" ht="15.75" customHeight="1" x14ac:dyDescent="0.25">
      <c r="L348" s="65"/>
      <c r="M348" s="65"/>
    </row>
    <row r="349" spans="12:13" ht="15.75" customHeight="1" x14ac:dyDescent="0.25">
      <c r="L349" s="65"/>
      <c r="M349" s="65"/>
    </row>
    <row r="350" spans="12:13" ht="15.75" customHeight="1" x14ac:dyDescent="0.25">
      <c r="L350" s="65"/>
      <c r="M350" s="65"/>
    </row>
    <row r="351" spans="12:13" ht="15.75" customHeight="1" x14ac:dyDescent="0.25">
      <c r="L351" s="65"/>
      <c r="M351" s="65"/>
    </row>
    <row r="352" spans="12:13" ht="15.75" customHeight="1" x14ac:dyDescent="0.25">
      <c r="L352" s="65"/>
      <c r="M352" s="65"/>
    </row>
    <row r="353" spans="12:13" ht="15.75" customHeight="1" x14ac:dyDescent="0.25">
      <c r="L353" s="65"/>
      <c r="M353" s="65"/>
    </row>
    <row r="354" spans="12:13" ht="15.75" customHeight="1" x14ac:dyDescent="0.25">
      <c r="L354" s="65"/>
      <c r="M354" s="65"/>
    </row>
    <row r="355" spans="12:13" ht="15.75" customHeight="1" x14ac:dyDescent="0.25">
      <c r="L355" s="65"/>
      <c r="M355" s="65"/>
    </row>
    <row r="356" spans="12:13" ht="15.75" customHeight="1" x14ac:dyDescent="0.25">
      <c r="L356" s="65"/>
      <c r="M356" s="65"/>
    </row>
    <row r="357" spans="12:13" ht="15.75" customHeight="1" x14ac:dyDescent="0.25">
      <c r="L357" s="65"/>
      <c r="M357" s="65"/>
    </row>
    <row r="358" spans="12:13" ht="15.75" customHeight="1" x14ac:dyDescent="0.25">
      <c r="L358" s="65"/>
      <c r="M358" s="65"/>
    </row>
    <row r="359" spans="12:13" ht="15.75" customHeight="1" x14ac:dyDescent="0.25">
      <c r="L359" s="65"/>
      <c r="M359" s="65"/>
    </row>
    <row r="360" spans="12:13" ht="15.75" customHeight="1" x14ac:dyDescent="0.25">
      <c r="L360" s="65"/>
      <c r="M360" s="65"/>
    </row>
    <row r="361" spans="12:13" ht="15.75" customHeight="1" x14ac:dyDescent="0.25">
      <c r="L361" s="65"/>
      <c r="M361" s="65"/>
    </row>
    <row r="362" spans="12:13" ht="15.75" customHeight="1" x14ac:dyDescent="0.25">
      <c r="L362" s="65"/>
      <c r="M362" s="65"/>
    </row>
    <row r="363" spans="12:13" ht="15.75" customHeight="1" x14ac:dyDescent="0.25">
      <c r="L363" s="65"/>
      <c r="M363" s="65"/>
    </row>
    <row r="364" spans="12:13" ht="15.75" customHeight="1" x14ac:dyDescent="0.25">
      <c r="L364" s="65"/>
      <c r="M364" s="65"/>
    </row>
    <row r="365" spans="12:13" ht="15.75" customHeight="1" x14ac:dyDescent="0.25">
      <c r="L365" s="65"/>
      <c r="M365" s="65"/>
    </row>
    <row r="366" spans="12:13" ht="15.75" customHeight="1" x14ac:dyDescent="0.25">
      <c r="L366" s="65"/>
      <c r="M366" s="65"/>
    </row>
    <row r="367" spans="12:13" ht="15.75" customHeight="1" x14ac:dyDescent="0.25">
      <c r="L367" s="65"/>
      <c r="M367" s="65"/>
    </row>
    <row r="368" spans="12:13" ht="15.75" customHeight="1" x14ac:dyDescent="0.25">
      <c r="L368" s="65"/>
      <c r="M368" s="65"/>
    </row>
    <row r="369" spans="12:13" ht="15.75" customHeight="1" x14ac:dyDescent="0.25">
      <c r="L369" s="65"/>
      <c r="M369" s="65"/>
    </row>
    <row r="370" spans="12:13" ht="15.75" customHeight="1" x14ac:dyDescent="0.25">
      <c r="L370" s="65"/>
      <c r="M370" s="65"/>
    </row>
    <row r="371" spans="12:13" ht="15.75" customHeight="1" x14ac:dyDescent="0.25">
      <c r="L371" s="65"/>
      <c r="M371" s="65"/>
    </row>
    <row r="372" spans="12:13" ht="15.75" customHeight="1" x14ac:dyDescent="0.25">
      <c r="L372" s="65"/>
      <c r="M372" s="65"/>
    </row>
    <row r="373" spans="12:13" ht="15.75" customHeight="1" x14ac:dyDescent="0.25">
      <c r="L373" s="65"/>
      <c r="M373" s="65"/>
    </row>
    <row r="374" spans="12:13" ht="15.75" customHeight="1" x14ac:dyDescent="0.25">
      <c r="L374" s="65"/>
      <c r="M374" s="65"/>
    </row>
    <row r="375" spans="12:13" ht="15.75" customHeight="1" x14ac:dyDescent="0.25">
      <c r="L375" s="65"/>
      <c r="M375" s="65"/>
    </row>
    <row r="376" spans="12:13" ht="15.75" customHeight="1" x14ac:dyDescent="0.25">
      <c r="L376" s="65"/>
      <c r="M376" s="65"/>
    </row>
    <row r="377" spans="12:13" ht="15.75" customHeight="1" x14ac:dyDescent="0.25">
      <c r="L377" s="65"/>
      <c r="M377" s="65"/>
    </row>
    <row r="378" spans="12:13" ht="15.75" customHeight="1" x14ac:dyDescent="0.25">
      <c r="L378" s="65"/>
      <c r="M378" s="65"/>
    </row>
    <row r="379" spans="12:13" ht="15.75" customHeight="1" x14ac:dyDescent="0.25">
      <c r="L379" s="65"/>
      <c r="M379" s="65"/>
    </row>
    <row r="380" spans="12:13" ht="15.75" customHeight="1" x14ac:dyDescent="0.25">
      <c r="L380" s="65"/>
      <c r="M380" s="65"/>
    </row>
    <row r="381" spans="12:13" ht="15.75" customHeight="1" x14ac:dyDescent="0.25">
      <c r="L381" s="65"/>
      <c r="M381" s="65"/>
    </row>
    <row r="382" spans="12:13" ht="15.75" customHeight="1" x14ac:dyDescent="0.25">
      <c r="L382" s="65"/>
      <c r="M382" s="65"/>
    </row>
    <row r="383" spans="12:13" ht="15.75" customHeight="1" x14ac:dyDescent="0.25">
      <c r="L383" s="65"/>
      <c r="M383" s="65"/>
    </row>
    <row r="384" spans="12:13" ht="15.75" customHeight="1" x14ac:dyDescent="0.25">
      <c r="L384" s="65"/>
      <c r="M384" s="65"/>
    </row>
    <row r="385" spans="12:13" ht="15.75" customHeight="1" x14ac:dyDescent="0.25">
      <c r="L385" s="65"/>
      <c r="M385" s="65"/>
    </row>
    <row r="386" spans="12:13" ht="15.75" customHeight="1" x14ac:dyDescent="0.25">
      <c r="L386" s="65"/>
      <c r="M386" s="65"/>
    </row>
    <row r="387" spans="12:13" ht="15.75" customHeight="1" x14ac:dyDescent="0.25">
      <c r="L387" s="65"/>
      <c r="M387" s="65"/>
    </row>
    <row r="388" spans="12:13" ht="15.75" customHeight="1" x14ac:dyDescent="0.25">
      <c r="L388" s="65"/>
      <c r="M388" s="65"/>
    </row>
    <row r="389" spans="12:13" ht="15.75" customHeight="1" x14ac:dyDescent="0.25">
      <c r="L389" s="65"/>
      <c r="M389" s="65"/>
    </row>
    <row r="390" spans="12:13" ht="15.75" customHeight="1" x14ac:dyDescent="0.25">
      <c r="L390" s="65"/>
      <c r="M390" s="65"/>
    </row>
    <row r="391" spans="12:13" ht="15.75" customHeight="1" x14ac:dyDescent="0.25">
      <c r="L391" s="65"/>
      <c r="M391" s="65"/>
    </row>
    <row r="392" spans="12:13" ht="15.75" customHeight="1" x14ac:dyDescent="0.25">
      <c r="L392" s="65"/>
      <c r="M392" s="65"/>
    </row>
    <row r="393" spans="12:13" ht="15.75" customHeight="1" x14ac:dyDescent="0.25">
      <c r="L393" s="65"/>
      <c r="M393" s="65"/>
    </row>
    <row r="394" spans="12:13" ht="15.75" customHeight="1" x14ac:dyDescent="0.25">
      <c r="L394" s="65"/>
      <c r="M394" s="65"/>
    </row>
    <row r="395" spans="12:13" ht="15.75" customHeight="1" x14ac:dyDescent="0.25">
      <c r="L395" s="65"/>
      <c r="M395" s="65"/>
    </row>
    <row r="396" spans="12:13" ht="15.75" customHeight="1" x14ac:dyDescent="0.25">
      <c r="L396" s="65"/>
      <c r="M396" s="65"/>
    </row>
    <row r="397" spans="12:13" ht="15.75" customHeight="1" x14ac:dyDescent="0.25">
      <c r="L397" s="65"/>
      <c r="M397" s="65"/>
    </row>
    <row r="398" spans="12:13" ht="15.75" customHeight="1" x14ac:dyDescent="0.25">
      <c r="L398" s="65"/>
      <c r="M398" s="65"/>
    </row>
    <row r="399" spans="12:13" ht="15.75" customHeight="1" x14ac:dyDescent="0.25">
      <c r="L399" s="65"/>
      <c r="M399" s="65"/>
    </row>
    <row r="400" spans="12:13" ht="15.75" customHeight="1" x14ac:dyDescent="0.25">
      <c r="L400" s="65"/>
      <c r="M400" s="65"/>
    </row>
    <row r="401" spans="12:13" ht="15.75" customHeight="1" x14ac:dyDescent="0.25">
      <c r="L401" s="65"/>
      <c r="M401" s="65"/>
    </row>
    <row r="402" spans="12:13" ht="15.75" customHeight="1" x14ac:dyDescent="0.25">
      <c r="L402" s="65"/>
      <c r="M402" s="65"/>
    </row>
    <row r="403" spans="12:13" ht="15.75" customHeight="1" x14ac:dyDescent="0.25">
      <c r="L403" s="65"/>
      <c r="M403" s="65"/>
    </row>
    <row r="404" spans="12:13" ht="15.75" customHeight="1" x14ac:dyDescent="0.25">
      <c r="L404" s="65"/>
      <c r="M404" s="65"/>
    </row>
    <row r="405" spans="12:13" ht="15.75" customHeight="1" x14ac:dyDescent="0.25">
      <c r="L405" s="65"/>
      <c r="M405" s="65"/>
    </row>
    <row r="406" spans="12:13" ht="15.75" customHeight="1" x14ac:dyDescent="0.25">
      <c r="L406" s="65"/>
      <c r="M406" s="65"/>
    </row>
    <row r="407" spans="12:13" ht="15.75" customHeight="1" x14ac:dyDescent="0.25">
      <c r="L407" s="65"/>
      <c r="M407" s="65"/>
    </row>
    <row r="408" spans="12:13" ht="15.75" customHeight="1" x14ac:dyDescent="0.25">
      <c r="L408" s="65"/>
      <c r="M408" s="65"/>
    </row>
    <row r="409" spans="12:13" ht="15.75" customHeight="1" x14ac:dyDescent="0.25">
      <c r="L409" s="65"/>
      <c r="M409" s="65"/>
    </row>
    <row r="410" spans="12:13" ht="15.75" customHeight="1" x14ac:dyDescent="0.25">
      <c r="L410" s="65"/>
      <c r="M410" s="65"/>
    </row>
    <row r="411" spans="12:13" ht="15.75" customHeight="1" x14ac:dyDescent="0.25">
      <c r="L411" s="65"/>
      <c r="M411" s="65"/>
    </row>
    <row r="412" spans="12:13" ht="15.75" customHeight="1" x14ac:dyDescent="0.25">
      <c r="L412" s="65"/>
      <c r="M412" s="65"/>
    </row>
    <row r="413" spans="12:13" ht="15.75" customHeight="1" x14ac:dyDescent="0.25">
      <c r="L413" s="65"/>
      <c r="M413" s="65"/>
    </row>
    <row r="414" spans="12:13" ht="15.75" customHeight="1" x14ac:dyDescent="0.25">
      <c r="L414" s="65"/>
      <c r="M414" s="65"/>
    </row>
    <row r="415" spans="12:13" ht="15.75" customHeight="1" x14ac:dyDescent="0.25">
      <c r="L415" s="65"/>
      <c r="M415" s="65"/>
    </row>
    <row r="416" spans="12:13" ht="15.75" customHeight="1" x14ac:dyDescent="0.25">
      <c r="L416" s="65"/>
      <c r="M416" s="65"/>
    </row>
    <row r="417" spans="12:13" ht="15.75" customHeight="1" x14ac:dyDescent="0.25">
      <c r="L417" s="65"/>
      <c r="M417" s="65"/>
    </row>
    <row r="418" spans="12:13" ht="15.75" customHeight="1" x14ac:dyDescent="0.25">
      <c r="L418" s="65"/>
      <c r="M418" s="65"/>
    </row>
    <row r="419" spans="12:13" ht="15.75" customHeight="1" x14ac:dyDescent="0.25">
      <c r="L419" s="65"/>
      <c r="M419" s="65"/>
    </row>
    <row r="420" spans="12:13" ht="15.75" customHeight="1" x14ac:dyDescent="0.25">
      <c r="L420" s="65"/>
      <c r="M420" s="65"/>
    </row>
    <row r="421" spans="12:13" ht="15.75" customHeight="1" x14ac:dyDescent="0.25">
      <c r="L421" s="65"/>
      <c r="M421" s="65"/>
    </row>
    <row r="422" spans="12:13" ht="15.75" customHeight="1" x14ac:dyDescent="0.25">
      <c r="L422" s="65"/>
      <c r="M422" s="65"/>
    </row>
    <row r="423" spans="12:13" ht="15.75" customHeight="1" x14ac:dyDescent="0.25">
      <c r="L423" s="65"/>
      <c r="M423" s="65"/>
    </row>
    <row r="424" spans="12:13" ht="15.75" customHeight="1" x14ac:dyDescent="0.25">
      <c r="L424" s="65"/>
      <c r="M424" s="65"/>
    </row>
    <row r="425" spans="12:13" ht="15.75" customHeight="1" x14ac:dyDescent="0.25">
      <c r="L425" s="65"/>
      <c r="M425" s="65"/>
    </row>
    <row r="426" spans="12:13" ht="15.75" customHeight="1" x14ac:dyDescent="0.25">
      <c r="L426" s="65"/>
      <c r="M426" s="65"/>
    </row>
    <row r="427" spans="12:13" ht="15.75" customHeight="1" x14ac:dyDescent="0.25">
      <c r="L427" s="65"/>
      <c r="M427" s="65"/>
    </row>
    <row r="428" spans="12:13" ht="15.75" customHeight="1" x14ac:dyDescent="0.25">
      <c r="L428" s="65"/>
      <c r="M428" s="65"/>
    </row>
    <row r="429" spans="12:13" ht="15.75" customHeight="1" x14ac:dyDescent="0.25">
      <c r="L429" s="65"/>
      <c r="M429" s="65"/>
    </row>
    <row r="430" spans="12:13" ht="15.75" customHeight="1" x14ac:dyDescent="0.25">
      <c r="L430" s="65"/>
      <c r="M430" s="65"/>
    </row>
    <row r="431" spans="12:13" ht="15.75" customHeight="1" x14ac:dyDescent="0.25">
      <c r="L431" s="65"/>
      <c r="M431" s="65"/>
    </row>
    <row r="432" spans="12:13" ht="15.75" customHeight="1" x14ac:dyDescent="0.25">
      <c r="L432" s="65"/>
      <c r="M432" s="65"/>
    </row>
    <row r="433" spans="12:13" ht="15.75" customHeight="1" x14ac:dyDescent="0.25">
      <c r="L433" s="65"/>
      <c r="M433" s="65"/>
    </row>
    <row r="434" spans="12:13" ht="15.75" customHeight="1" x14ac:dyDescent="0.25">
      <c r="L434" s="65"/>
      <c r="M434" s="65"/>
    </row>
    <row r="435" spans="12:13" ht="15.75" customHeight="1" x14ac:dyDescent="0.25">
      <c r="L435" s="65"/>
      <c r="M435" s="65"/>
    </row>
    <row r="436" spans="12:13" ht="15.75" customHeight="1" x14ac:dyDescent="0.25">
      <c r="L436" s="65"/>
      <c r="M436" s="65"/>
    </row>
    <row r="437" spans="12:13" ht="15.75" customHeight="1" x14ac:dyDescent="0.25">
      <c r="L437" s="65"/>
      <c r="M437" s="65"/>
    </row>
    <row r="438" spans="12:13" ht="15.75" customHeight="1" x14ac:dyDescent="0.25">
      <c r="L438" s="65"/>
      <c r="M438" s="65"/>
    </row>
    <row r="439" spans="12:13" ht="15.75" customHeight="1" x14ac:dyDescent="0.25">
      <c r="L439" s="65"/>
      <c r="M439" s="65"/>
    </row>
    <row r="440" spans="12:13" ht="15.75" customHeight="1" x14ac:dyDescent="0.25">
      <c r="L440" s="65"/>
      <c r="M440" s="65"/>
    </row>
    <row r="441" spans="12:13" ht="15.75" customHeight="1" x14ac:dyDescent="0.25">
      <c r="L441" s="65"/>
      <c r="M441" s="65"/>
    </row>
    <row r="442" spans="12:13" ht="15.75" customHeight="1" x14ac:dyDescent="0.25">
      <c r="L442" s="65"/>
      <c r="M442" s="65"/>
    </row>
    <row r="443" spans="12:13" ht="15.75" customHeight="1" x14ac:dyDescent="0.25">
      <c r="L443" s="65"/>
      <c r="M443" s="65"/>
    </row>
    <row r="444" spans="12:13" ht="15.75" customHeight="1" x14ac:dyDescent="0.25">
      <c r="L444" s="65"/>
      <c r="M444" s="65"/>
    </row>
    <row r="445" spans="12:13" ht="15.75" customHeight="1" x14ac:dyDescent="0.25">
      <c r="L445" s="65"/>
      <c r="M445" s="65"/>
    </row>
    <row r="446" spans="12:13" ht="15.75" customHeight="1" x14ac:dyDescent="0.25">
      <c r="L446" s="65"/>
      <c r="M446" s="65"/>
    </row>
    <row r="447" spans="12:13" ht="15.75" customHeight="1" x14ac:dyDescent="0.25">
      <c r="L447" s="65"/>
      <c r="M447" s="65"/>
    </row>
    <row r="448" spans="12:13" ht="15.75" customHeight="1" x14ac:dyDescent="0.25">
      <c r="L448" s="65"/>
      <c r="M448" s="65"/>
    </row>
    <row r="449" spans="12:13" ht="15.75" customHeight="1" x14ac:dyDescent="0.25">
      <c r="L449" s="65"/>
      <c r="M449" s="65"/>
    </row>
    <row r="450" spans="12:13" ht="15.75" customHeight="1" x14ac:dyDescent="0.25">
      <c r="L450" s="65"/>
      <c r="M450" s="65"/>
    </row>
    <row r="451" spans="12:13" ht="15.75" customHeight="1" x14ac:dyDescent="0.25">
      <c r="L451" s="65"/>
      <c r="M451" s="65"/>
    </row>
    <row r="452" spans="12:13" ht="15.75" customHeight="1" x14ac:dyDescent="0.25">
      <c r="L452" s="65"/>
      <c r="M452" s="65"/>
    </row>
    <row r="453" spans="12:13" ht="15.75" customHeight="1" x14ac:dyDescent="0.25">
      <c r="L453" s="65"/>
      <c r="M453" s="65"/>
    </row>
    <row r="454" spans="12:13" ht="15.75" customHeight="1" x14ac:dyDescent="0.25">
      <c r="L454" s="65"/>
      <c r="M454" s="65"/>
    </row>
    <row r="455" spans="12:13" ht="15.75" customHeight="1" x14ac:dyDescent="0.25">
      <c r="L455" s="65"/>
      <c r="M455" s="65"/>
    </row>
    <row r="456" spans="12:13" ht="15.75" customHeight="1" x14ac:dyDescent="0.25">
      <c r="L456" s="65"/>
      <c r="M456" s="65"/>
    </row>
    <row r="457" spans="12:13" ht="15.75" customHeight="1" x14ac:dyDescent="0.25">
      <c r="L457" s="65"/>
      <c r="M457" s="65"/>
    </row>
    <row r="458" spans="12:13" ht="15.75" customHeight="1" x14ac:dyDescent="0.25">
      <c r="L458" s="65"/>
      <c r="M458" s="65"/>
    </row>
    <row r="459" spans="12:13" ht="15.75" customHeight="1" x14ac:dyDescent="0.25">
      <c r="L459" s="65"/>
      <c r="M459" s="65"/>
    </row>
    <row r="460" spans="12:13" ht="15.75" customHeight="1" x14ac:dyDescent="0.25">
      <c r="L460" s="65"/>
      <c r="M460" s="65"/>
    </row>
    <row r="461" spans="12:13" ht="15.75" customHeight="1" x14ac:dyDescent="0.25">
      <c r="L461" s="65"/>
      <c r="M461" s="65"/>
    </row>
    <row r="462" spans="12:13" ht="15.75" customHeight="1" x14ac:dyDescent="0.25">
      <c r="L462" s="65"/>
      <c r="M462" s="65"/>
    </row>
    <row r="463" spans="12:13" ht="15.75" customHeight="1" x14ac:dyDescent="0.25">
      <c r="L463" s="65"/>
      <c r="M463" s="65"/>
    </row>
    <row r="464" spans="12:13" ht="15.75" customHeight="1" x14ac:dyDescent="0.25">
      <c r="L464" s="65"/>
      <c r="M464" s="65"/>
    </row>
    <row r="465" spans="12:13" ht="15.75" customHeight="1" x14ac:dyDescent="0.25">
      <c r="L465" s="65"/>
      <c r="M465" s="65"/>
    </row>
    <row r="466" spans="12:13" ht="15.75" customHeight="1" x14ac:dyDescent="0.25">
      <c r="L466" s="65"/>
      <c r="M466" s="65"/>
    </row>
    <row r="467" spans="12:13" ht="15.75" customHeight="1" x14ac:dyDescent="0.25">
      <c r="L467" s="65"/>
      <c r="M467" s="65"/>
    </row>
    <row r="468" spans="12:13" ht="15.75" customHeight="1" x14ac:dyDescent="0.25">
      <c r="L468" s="65"/>
      <c r="M468" s="65"/>
    </row>
    <row r="469" spans="12:13" ht="15.75" customHeight="1" x14ac:dyDescent="0.25">
      <c r="L469" s="65"/>
      <c r="M469" s="65"/>
    </row>
    <row r="470" spans="12:13" ht="15.75" customHeight="1" x14ac:dyDescent="0.25">
      <c r="L470" s="65"/>
      <c r="M470" s="65"/>
    </row>
    <row r="471" spans="12:13" ht="15.75" customHeight="1" x14ac:dyDescent="0.25">
      <c r="L471" s="65"/>
      <c r="M471" s="65"/>
    </row>
    <row r="472" spans="12:13" ht="15.75" customHeight="1" x14ac:dyDescent="0.25">
      <c r="L472" s="65"/>
      <c r="M472" s="65"/>
    </row>
    <row r="473" spans="12:13" ht="15.75" customHeight="1" x14ac:dyDescent="0.25">
      <c r="L473" s="65"/>
      <c r="M473" s="65"/>
    </row>
    <row r="474" spans="12:13" ht="15.75" customHeight="1" x14ac:dyDescent="0.25">
      <c r="L474" s="65"/>
      <c r="M474" s="65"/>
    </row>
    <row r="475" spans="12:13" ht="15.75" customHeight="1" x14ac:dyDescent="0.25">
      <c r="L475" s="65"/>
      <c r="M475" s="65"/>
    </row>
    <row r="476" spans="12:13" ht="15.75" customHeight="1" x14ac:dyDescent="0.25">
      <c r="L476" s="65"/>
      <c r="M476" s="65"/>
    </row>
    <row r="477" spans="12:13" ht="15.75" customHeight="1" x14ac:dyDescent="0.25">
      <c r="L477" s="65"/>
      <c r="M477" s="65"/>
    </row>
    <row r="478" spans="12:13" ht="15.75" customHeight="1" x14ac:dyDescent="0.25">
      <c r="L478" s="65"/>
      <c r="M478" s="65"/>
    </row>
    <row r="479" spans="12:13" ht="15.75" customHeight="1" x14ac:dyDescent="0.25">
      <c r="L479" s="65"/>
      <c r="M479" s="65"/>
    </row>
    <row r="480" spans="12:13" ht="15.75" customHeight="1" x14ac:dyDescent="0.25">
      <c r="L480" s="65"/>
      <c r="M480" s="65"/>
    </row>
    <row r="481" spans="12:13" ht="15.75" customHeight="1" x14ac:dyDescent="0.25">
      <c r="L481" s="65"/>
      <c r="M481" s="65"/>
    </row>
    <row r="482" spans="12:13" ht="15.75" customHeight="1" x14ac:dyDescent="0.25">
      <c r="L482" s="65"/>
      <c r="M482" s="65"/>
    </row>
    <row r="483" spans="12:13" ht="15.75" customHeight="1" x14ac:dyDescent="0.25">
      <c r="L483" s="65"/>
      <c r="M483" s="65"/>
    </row>
    <row r="484" spans="12:13" ht="15.75" customHeight="1" x14ac:dyDescent="0.25">
      <c r="L484" s="65"/>
      <c r="M484" s="65"/>
    </row>
    <row r="485" spans="12:13" ht="15.75" customHeight="1" x14ac:dyDescent="0.25">
      <c r="L485" s="65"/>
      <c r="M485" s="65"/>
    </row>
    <row r="486" spans="12:13" ht="15.75" customHeight="1" x14ac:dyDescent="0.25">
      <c r="L486" s="65"/>
      <c r="M486" s="65"/>
    </row>
    <row r="487" spans="12:13" ht="15.75" customHeight="1" x14ac:dyDescent="0.25">
      <c r="L487" s="65"/>
      <c r="M487" s="65"/>
    </row>
    <row r="488" spans="12:13" ht="15.75" customHeight="1" x14ac:dyDescent="0.25">
      <c r="L488" s="65"/>
      <c r="M488" s="65"/>
    </row>
    <row r="489" spans="12:13" ht="15.75" customHeight="1" x14ac:dyDescent="0.25">
      <c r="L489" s="65"/>
      <c r="M489" s="65"/>
    </row>
    <row r="490" spans="12:13" ht="15.75" customHeight="1" x14ac:dyDescent="0.25">
      <c r="L490" s="65"/>
      <c r="M490" s="65"/>
    </row>
    <row r="491" spans="12:13" ht="15.75" customHeight="1" x14ac:dyDescent="0.25">
      <c r="L491" s="65"/>
      <c r="M491" s="65"/>
    </row>
    <row r="492" spans="12:13" ht="15.75" customHeight="1" x14ac:dyDescent="0.25">
      <c r="L492" s="65"/>
      <c r="M492" s="65"/>
    </row>
    <row r="493" spans="12:13" ht="15.75" customHeight="1" x14ac:dyDescent="0.25">
      <c r="L493" s="65"/>
      <c r="M493" s="65"/>
    </row>
    <row r="494" spans="12:13" ht="15.75" customHeight="1" x14ac:dyDescent="0.25">
      <c r="L494" s="65"/>
      <c r="M494" s="65"/>
    </row>
    <row r="495" spans="12:13" ht="15.75" customHeight="1" x14ac:dyDescent="0.25">
      <c r="L495" s="65"/>
      <c r="M495" s="65"/>
    </row>
    <row r="496" spans="12:13" ht="15.75" customHeight="1" x14ac:dyDescent="0.25">
      <c r="L496" s="65"/>
      <c r="M496" s="65"/>
    </row>
    <row r="497" spans="12:13" ht="15.75" customHeight="1" x14ac:dyDescent="0.25">
      <c r="L497" s="65"/>
      <c r="M497" s="65"/>
    </row>
    <row r="498" spans="12:13" ht="15.75" customHeight="1" x14ac:dyDescent="0.25">
      <c r="L498" s="65"/>
      <c r="M498" s="65"/>
    </row>
    <row r="499" spans="12:13" ht="15.75" customHeight="1" x14ac:dyDescent="0.25">
      <c r="L499" s="65"/>
      <c r="M499" s="65"/>
    </row>
    <row r="500" spans="12:13" ht="15.75" customHeight="1" x14ac:dyDescent="0.25">
      <c r="L500" s="65"/>
      <c r="M500" s="65"/>
    </row>
    <row r="501" spans="12:13" ht="15.75" customHeight="1" x14ac:dyDescent="0.25">
      <c r="L501" s="65"/>
      <c r="M501" s="65"/>
    </row>
    <row r="502" spans="12:13" ht="15.75" customHeight="1" x14ac:dyDescent="0.25">
      <c r="L502" s="65"/>
      <c r="M502" s="65"/>
    </row>
    <row r="503" spans="12:13" ht="15.75" customHeight="1" x14ac:dyDescent="0.25">
      <c r="L503" s="65"/>
      <c r="M503" s="65"/>
    </row>
    <row r="504" spans="12:13" ht="15.75" customHeight="1" x14ac:dyDescent="0.25">
      <c r="L504" s="65"/>
      <c r="M504" s="65"/>
    </row>
    <row r="505" spans="12:13" ht="15.75" customHeight="1" x14ac:dyDescent="0.25">
      <c r="L505" s="65"/>
      <c r="M505" s="65"/>
    </row>
    <row r="506" spans="12:13" ht="15.75" customHeight="1" x14ac:dyDescent="0.25">
      <c r="L506" s="65"/>
      <c r="M506" s="65"/>
    </row>
    <row r="507" spans="12:13" ht="15.75" customHeight="1" x14ac:dyDescent="0.25">
      <c r="L507" s="65"/>
      <c r="M507" s="65"/>
    </row>
    <row r="508" spans="12:13" ht="15.75" customHeight="1" x14ac:dyDescent="0.25">
      <c r="L508" s="65"/>
      <c r="M508" s="65"/>
    </row>
    <row r="509" spans="12:13" ht="15.75" customHeight="1" x14ac:dyDescent="0.25">
      <c r="L509" s="65"/>
      <c r="M509" s="65"/>
    </row>
    <row r="510" spans="12:13" ht="15.75" customHeight="1" x14ac:dyDescent="0.25">
      <c r="L510" s="65"/>
      <c r="M510" s="65"/>
    </row>
    <row r="511" spans="12:13" ht="15.75" customHeight="1" x14ac:dyDescent="0.25">
      <c r="L511" s="65"/>
      <c r="M511" s="65"/>
    </row>
    <row r="512" spans="12:13" ht="15.75" customHeight="1" x14ac:dyDescent="0.25">
      <c r="L512" s="65"/>
      <c r="M512" s="65"/>
    </row>
    <row r="513" spans="12:13" ht="15.75" customHeight="1" x14ac:dyDescent="0.25">
      <c r="L513" s="65"/>
      <c r="M513" s="65"/>
    </row>
    <row r="514" spans="12:13" ht="15.75" customHeight="1" x14ac:dyDescent="0.25">
      <c r="L514" s="65"/>
      <c r="M514" s="65"/>
    </row>
    <row r="515" spans="12:13" ht="15.75" customHeight="1" x14ac:dyDescent="0.25">
      <c r="L515" s="65"/>
      <c r="M515" s="65"/>
    </row>
    <row r="516" spans="12:13" ht="15.75" customHeight="1" x14ac:dyDescent="0.25">
      <c r="L516" s="65"/>
      <c r="M516" s="65"/>
    </row>
    <row r="517" spans="12:13" ht="15.75" customHeight="1" x14ac:dyDescent="0.25">
      <c r="L517" s="65"/>
      <c r="M517" s="65"/>
    </row>
    <row r="518" spans="12:13" ht="15.75" customHeight="1" x14ac:dyDescent="0.25">
      <c r="L518" s="65"/>
      <c r="M518" s="65"/>
    </row>
    <row r="519" spans="12:13" ht="15.75" customHeight="1" x14ac:dyDescent="0.25">
      <c r="L519" s="65"/>
      <c r="M519" s="65"/>
    </row>
    <row r="520" spans="12:13" ht="15.75" customHeight="1" x14ac:dyDescent="0.25">
      <c r="L520" s="65"/>
      <c r="M520" s="65"/>
    </row>
    <row r="521" spans="12:13" ht="15.75" customHeight="1" x14ac:dyDescent="0.25">
      <c r="L521" s="65"/>
      <c r="M521" s="65"/>
    </row>
    <row r="522" spans="12:13" ht="15.75" customHeight="1" x14ac:dyDescent="0.25">
      <c r="L522" s="65"/>
      <c r="M522" s="65"/>
    </row>
    <row r="523" spans="12:13" ht="15.75" customHeight="1" x14ac:dyDescent="0.25">
      <c r="L523" s="65"/>
      <c r="M523" s="65"/>
    </row>
    <row r="524" spans="12:13" ht="15.75" customHeight="1" x14ac:dyDescent="0.25">
      <c r="L524" s="65"/>
      <c r="M524" s="65"/>
    </row>
    <row r="525" spans="12:13" ht="15.75" customHeight="1" x14ac:dyDescent="0.25">
      <c r="L525" s="65"/>
      <c r="M525" s="65"/>
    </row>
    <row r="526" spans="12:13" ht="15.75" customHeight="1" x14ac:dyDescent="0.25">
      <c r="L526" s="65"/>
      <c r="M526" s="65"/>
    </row>
    <row r="527" spans="12:13" ht="15.75" customHeight="1" x14ac:dyDescent="0.25">
      <c r="L527" s="65"/>
      <c r="M527" s="65"/>
    </row>
    <row r="528" spans="12:13" ht="15.75" customHeight="1" x14ac:dyDescent="0.25">
      <c r="L528" s="65"/>
      <c r="M528" s="65"/>
    </row>
    <row r="529" spans="12:13" ht="15.75" customHeight="1" x14ac:dyDescent="0.25">
      <c r="L529" s="65"/>
      <c r="M529" s="65"/>
    </row>
    <row r="530" spans="12:13" ht="15.75" customHeight="1" x14ac:dyDescent="0.25">
      <c r="L530" s="65"/>
      <c r="M530" s="65"/>
    </row>
    <row r="531" spans="12:13" ht="15.75" customHeight="1" x14ac:dyDescent="0.25">
      <c r="L531" s="65"/>
      <c r="M531" s="65"/>
    </row>
    <row r="532" spans="12:13" ht="15.75" customHeight="1" x14ac:dyDescent="0.25">
      <c r="L532" s="65"/>
      <c r="M532" s="65"/>
    </row>
    <row r="533" spans="12:13" ht="15.75" customHeight="1" x14ac:dyDescent="0.25">
      <c r="L533" s="65"/>
      <c r="M533" s="65"/>
    </row>
    <row r="534" spans="12:13" ht="15.75" customHeight="1" x14ac:dyDescent="0.25">
      <c r="L534" s="65"/>
      <c r="M534" s="65"/>
    </row>
    <row r="535" spans="12:13" ht="15.75" customHeight="1" x14ac:dyDescent="0.25">
      <c r="L535" s="65"/>
      <c r="M535" s="65"/>
    </row>
    <row r="536" spans="12:13" ht="15.75" customHeight="1" x14ac:dyDescent="0.25">
      <c r="L536" s="65"/>
      <c r="M536" s="65"/>
    </row>
    <row r="537" spans="12:13" ht="15.75" customHeight="1" x14ac:dyDescent="0.25">
      <c r="L537" s="65"/>
      <c r="M537" s="65"/>
    </row>
    <row r="538" spans="12:13" ht="15.75" customHeight="1" x14ac:dyDescent="0.25">
      <c r="L538" s="65"/>
      <c r="M538" s="65"/>
    </row>
    <row r="539" spans="12:13" ht="15.75" customHeight="1" x14ac:dyDescent="0.25">
      <c r="L539" s="65"/>
      <c r="M539" s="65"/>
    </row>
    <row r="540" spans="12:13" ht="15.75" customHeight="1" x14ac:dyDescent="0.25">
      <c r="L540" s="65"/>
      <c r="M540" s="65"/>
    </row>
    <row r="541" spans="12:13" ht="15.75" customHeight="1" x14ac:dyDescent="0.25">
      <c r="L541" s="65"/>
      <c r="M541" s="65"/>
    </row>
    <row r="542" spans="12:13" ht="15.75" customHeight="1" x14ac:dyDescent="0.25">
      <c r="L542" s="65"/>
      <c r="M542" s="65"/>
    </row>
    <row r="543" spans="12:13" ht="15.75" customHeight="1" x14ac:dyDescent="0.25">
      <c r="L543" s="65"/>
      <c r="M543" s="65"/>
    </row>
    <row r="544" spans="12:13" ht="15.75" customHeight="1" x14ac:dyDescent="0.25">
      <c r="L544" s="65"/>
      <c r="M544" s="65"/>
    </row>
    <row r="545" spans="12:13" ht="15.75" customHeight="1" x14ac:dyDescent="0.25">
      <c r="L545" s="65"/>
      <c r="M545" s="65"/>
    </row>
    <row r="546" spans="12:13" ht="15.75" customHeight="1" x14ac:dyDescent="0.25">
      <c r="L546" s="65"/>
      <c r="M546" s="65"/>
    </row>
    <row r="547" spans="12:13" ht="15.75" customHeight="1" x14ac:dyDescent="0.25">
      <c r="L547" s="65"/>
      <c r="M547" s="65"/>
    </row>
    <row r="548" spans="12:13" ht="15.75" customHeight="1" x14ac:dyDescent="0.25">
      <c r="L548" s="65"/>
      <c r="M548" s="65"/>
    </row>
    <row r="549" spans="12:13" ht="15.75" customHeight="1" x14ac:dyDescent="0.25">
      <c r="L549" s="65"/>
      <c r="M549" s="65"/>
    </row>
    <row r="550" spans="12:13" ht="15.75" customHeight="1" x14ac:dyDescent="0.25">
      <c r="L550" s="65"/>
      <c r="M550" s="65"/>
    </row>
    <row r="551" spans="12:13" ht="15.75" customHeight="1" x14ac:dyDescent="0.25">
      <c r="L551" s="65"/>
      <c r="M551" s="65"/>
    </row>
    <row r="552" spans="12:13" ht="15.75" customHeight="1" x14ac:dyDescent="0.25">
      <c r="L552" s="65"/>
      <c r="M552" s="65"/>
    </row>
    <row r="553" spans="12:13" ht="15.75" customHeight="1" x14ac:dyDescent="0.25">
      <c r="L553" s="65"/>
      <c r="M553" s="65"/>
    </row>
    <row r="554" spans="12:13" ht="15.75" customHeight="1" x14ac:dyDescent="0.25">
      <c r="L554" s="65"/>
      <c r="M554" s="65"/>
    </row>
    <row r="555" spans="12:13" ht="15.75" customHeight="1" x14ac:dyDescent="0.25">
      <c r="L555" s="65"/>
      <c r="M555" s="65"/>
    </row>
    <row r="556" spans="12:13" ht="15.75" customHeight="1" x14ac:dyDescent="0.25">
      <c r="L556" s="65"/>
      <c r="M556" s="65"/>
    </row>
    <row r="557" spans="12:13" ht="15.75" customHeight="1" x14ac:dyDescent="0.25">
      <c r="L557" s="65"/>
      <c r="M557" s="65"/>
    </row>
    <row r="558" spans="12:13" ht="15.75" customHeight="1" x14ac:dyDescent="0.25">
      <c r="L558" s="65"/>
      <c r="M558" s="65"/>
    </row>
    <row r="559" spans="12:13" ht="15.75" customHeight="1" x14ac:dyDescent="0.25">
      <c r="L559" s="65"/>
      <c r="M559" s="65"/>
    </row>
    <row r="560" spans="12:13" ht="15.75" customHeight="1" x14ac:dyDescent="0.25">
      <c r="L560" s="65"/>
      <c r="M560" s="65"/>
    </row>
    <row r="561" spans="12:13" ht="15.75" customHeight="1" x14ac:dyDescent="0.25">
      <c r="L561" s="65"/>
      <c r="M561" s="65"/>
    </row>
    <row r="562" spans="12:13" ht="15.75" customHeight="1" x14ac:dyDescent="0.25">
      <c r="L562" s="65"/>
      <c r="M562" s="65"/>
    </row>
    <row r="563" spans="12:13" ht="15.75" customHeight="1" x14ac:dyDescent="0.25">
      <c r="L563" s="65"/>
      <c r="M563" s="65"/>
    </row>
    <row r="564" spans="12:13" ht="15.75" customHeight="1" x14ac:dyDescent="0.25">
      <c r="L564" s="65"/>
      <c r="M564" s="65"/>
    </row>
    <row r="565" spans="12:13" ht="15.75" customHeight="1" x14ac:dyDescent="0.25">
      <c r="L565" s="65"/>
      <c r="M565" s="65"/>
    </row>
    <row r="566" spans="12:13" ht="15.75" customHeight="1" x14ac:dyDescent="0.25">
      <c r="L566" s="65"/>
      <c r="M566" s="65"/>
    </row>
    <row r="567" spans="12:13" ht="15.75" customHeight="1" x14ac:dyDescent="0.25">
      <c r="L567" s="65"/>
      <c r="M567" s="65"/>
    </row>
    <row r="568" spans="12:13" ht="15.75" customHeight="1" x14ac:dyDescent="0.25">
      <c r="L568" s="65"/>
      <c r="M568" s="65"/>
    </row>
    <row r="569" spans="12:13" ht="15.75" customHeight="1" x14ac:dyDescent="0.25">
      <c r="L569" s="65"/>
      <c r="M569" s="65"/>
    </row>
    <row r="570" spans="12:13" ht="15.75" customHeight="1" x14ac:dyDescent="0.25">
      <c r="L570" s="65"/>
      <c r="M570" s="65"/>
    </row>
    <row r="571" spans="12:13" ht="15.75" customHeight="1" x14ac:dyDescent="0.25">
      <c r="L571" s="65"/>
      <c r="M571" s="65"/>
    </row>
    <row r="572" spans="12:13" ht="15.75" customHeight="1" x14ac:dyDescent="0.25">
      <c r="L572" s="65"/>
      <c r="M572" s="65"/>
    </row>
    <row r="573" spans="12:13" ht="15.75" customHeight="1" x14ac:dyDescent="0.25">
      <c r="L573" s="65"/>
      <c r="M573" s="65"/>
    </row>
    <row r="574" spans="12:13" ht="15.75" customHeight="1" x14ac:dyDescent="0.25">
      <c r="L574" s="65"/>
      <c r="M574" s="65"/>
    </row>
    <row r="575" spans="12:13" ht="15.75" customHeight="1" x14ac:dyDescent="0.25">
      <c r="L575" s="65"/>
      <c r="M575" s="65"/>
    </row>
    <row r="576" spans="12:13" ht="15.75" customHeight="1" x14ac:dyDescent="0.25">
      <c r="L576" s="65"/>
      <c r="M576" s="65"/>
    </row>
    <row r="577" spans="12:13" ht="15.75" customHeight="1" x14ac:dyDescent="0.25">
      <c r="L577" s="65"/>
      <c r="M577" s="65"/>
    </row>
    <row r="578" spans="12:13" ht="15.75" customHeight="1" x14ac:dyDescent="0.25">
      <c r="L578" s="65"/>
      <c r="M578" s="65"/>
    </row>
    <row r="579" spans="12:13" ht="15.75" customHeight="1" x14ac:dyDescent="0.25">
      <c r="L579" s="65"/>
      <c r="M579" s="65"/>
    </row>
    <row r="580" spans="12:13" ht="15.75" customHeight="1" x14ac:dyDescent="0.25">
      <c r="L580" s="65"/>
      <c r="M580" s="65"/>
    </row>
    <row r="581" spans="12:13" ht="15.75" customHeight="1" x14ac:dyDescent="0.25">
      <c r="L581" s="65"/>
      <c r="M581" s="65"/>
    </row>
    <row r="582" spans="12:13" ht="15.75" customHeight="1" x14ac:dyDescent="0.25">
      <c r="L582" s="65"/>
      <c r="M582" s="65"/>
    </row>
    <row r="583" spans="12:13" ht="15.75" customHeight="1" x14ac:dyDescent="0.25">
      <c r="L583" s="65"/>
      <c r="M583" s="65"/>
    </row>
    <row r="584" spans="12:13" ht="15.75" customHeight="1" x14ac:dyDescent="0.25">
      <c r="L584" s="65"/>
      <c r="M584" s="65"/>
    </row>
    <row r="585" spans="12:13" ht="15.75" customHeight="1" x14ac:dyDescent="0.25">
      <c r="L585" s="65"/>
      <c r="M585" s="65"/>
    </row>
    <row r="586" spans="12:13" ht="15.75" customHeight="1" x14ac:dyDescent="0.25">
      <c r="L586" s="65"/>
      <c r="M586" s="65"/>
    </row>
    <row r="587" spans="12:13" ht="15.75" customHeight="1" x14ac:dyDescent="0.25">
      <c r="L587" s="65"/>
      <c r="M587" s="65"/>
    </row>
    <row r="588" spans="12:13" ht="15.75" customHeight="1" x14ac:dyDescent="0.25">
      <c r="L588" s="65"/>
      <c r="M588" s="65"/>
    </row>
    <row r="589" spans="12:13" ht="15.75" customHeight="1" x14ac:dyDescent="0.25">
      <c r="L589" s="65"/>
      <c r="M589" s="65"/>
    </row>
    <row r="590" spans="12:13" ht="15.75" customHeight="1" x14ac:dyDescent="0.25">
      <c r="L590" s="65"/>
      <c r="M590" s="65"/>
    </row>
    <row r="591" spans="12:13" ht="15.75" customHeight="1" x14ac:dyDescent="0.25">
      <c r="L591" s="65"/>
      <c r="M591" s="65"/>
    </row>
    <row r="592" spans="12:13" ht="15.75" customHeight="1" x14ac:dyDescent="0.25">
      <c r="L592" s="65"/>
      <c r="M592" s="65"/>
    </row>
    <row r="593" spans="12:13" ht="15.75" customHeight="1" x14ac:dyDescent="0.25">
      <c r="L593" s="65"/>
      <c r="M593" s="65"/>
    </row>
    <row r="594" spans="12:13" ht="15.75" customHeight="1" x14ac:dyDescent="0.25">
      <c r="L594" s="65"/>
      <c r="M594" s="65"/>
    </row>
    <row r="595" spans="12:13" ht="15.75" customHeight="1" x14ac:dyDescent="0.25">
      <c r="L595" s="65"/>
      <c r="M595" s="65"/>
    </row>
    <row r="596" spans="12:13" ht="15.75" customHeight="1" x14ac:dyDescent="0.25">
      <c r="L596" s="65"/>
      <c r="M596" s="65"/>
    </row>
    <row r="597" spans="12:13" ht="15.75" customHeight="1" x14ac:dyDescent="0.25">
      <c r="L597" s="65"/>
      <c r="M597" s="65"/>
    </row>
    <row r="598" spans="12:13" ht="15.75" customHeight="1" x14ac:dyDescent="0.25">
      <c r="L598" s="65"/>
      <c r="M598" s="65"/>
    </row>
    <row r="599" spans="12:13" ht="15.75" customHeight="1" x14ac:dyDescent="0.25">
      <c r="L599" s="65"/>
      <c r="M599" s="65"/>
    </row>
    <row r="600" spans="12:13" ht="15.75" customHeight="1" x14ac:dyDescent="0.25">
      <c r="L600" s="65"/>
      <c r="M600" s="65"/>
    </row>
    <row r="601" spans="12:13" ht="15.75" customHeight="1" x14ac:dyDescent="0.25">
      <c r="L601" s="65"/>
      <c r="M601" s="65"/>
    </row>
    <row r="602" spans="12:13" ht="15.75" customHeight="1" x14ac:dyDescent="0.25">
      <c r="L602" s="65"/>
      <c r="M602" s="65"/>
    </row>
    <row r="603" spans="12:13" ht="15.75" customHeight="1" x14ac:dyDescent="0.25">
      <c r="L603" s="65"/>
      <c r="M603" s="65"/>
    </row>
    <row r="604" spans="12:13" ht="15.75" customHeight="1" x14ac:dyDescent="0.25">
      <c r="L604" s="65"/>
      <c r="M604" s="65"/>
    </row>
    <row r="605" spans="12:13" ht="15.75" customHeight="1" x14ac:dyDescent="0.25">
      <c r="L605" s="65"/>
      <c r="M605" s="65"/>
    </row>
    <row r="606" spans="12:13" ht="15.75" customHeight="1" x14ac:dyDescent="0.25">
      <c r="L606" s="65"/>
      <c r="M606" s="65"/>
    </row>
    <row r="607" spans="12:13" ht="15.75" customHeight="1" x14ac:dyDescent="0.25">
      <c r="L607" s="65"/>
      <c r="M607" s="65"/>
    </row>
    <row r="608" spans="12:13" ht="15.75" customHeight="1" x14ac:dyDescent="0.25">
      <c r="L608" s="65"/>
      <c r="M608" s="65"/>
    </row>
    <row r="609" spans="12:13" ht="15.75" customHeight="1" x14ac:dyDescent="0.25">
      <c r="L609" s="65"/>
      <c r="M609" s="65"/>
    </row>
    <row r="610" spans="12:13" ht="15.75" customHeight="1" x14ac:dyDescent="0.25">
      <c r="L610" s="65"/>
      <c r="M610" s="65"/>
    </row>
    <row r="611" spans="12:13" ht="15.75" customHeight="1" x14ac:dyDescent="0.25">
      <c r="L611" s="65"/>
      <c r="M611" s="65"/>
    </row>
    <row r="612" spans="12:13" ht="15.75" customHeight="1" x14ac:dyDescent="0.25">
      <c r="L612" s="65"/>
      <c r="M612" s="65"/>
    </row>
    <row r="613" spans="12:13" ht="15.75" customHeight="1" x14ac:dyDescent="0.25">
      <c r="L613" s="65"/>
      <c r="M613" s="65"/>
    </row>
    <row r="614" spans="12:13" ht="15.75" customHeight="1" x14ac:dyDescent="0.25">
      <c r="L614" s="65"/>
      <c r="M614" s="65"/>
    </row>
    <row r="615" spans="12:13" ht="15.75" customHeight="1" x14ac:dyDescent="0.25">
      <c r="L615" s="65"/>
      <c r="M615" s="65"/>
    </row>
    <row r="616" spans="12:13" ht="15.75" customHeight="1" x14ac:dyDescent="0.25">
      <c r="L616" s="65"/>
      <c r="M616" s="65"/>
    </row>
    <row r="617" spans="12:13" ht="15.75" customHeight="1" x14ac:dyDescent="0.25">
      <c r="L617" s="65"/>
      <c r="M617" s="65"/>
    </row>
    <row r="618" spans="12:13" ht="15.75" customHeight="1" x14ac:dyDescent="0.25">
      <c r="L618" s="65"/>
      <c r="M618" s="65"/>
    </row>
    <row r="619" spans="12:13" ht="15.75" customHeight="1" x14ac:dyDescent="0.25">
      <c r="L619" s="65"/>
      <c r="M619" s="65"/>
    </row>
    <row r="620" spans="12:13" ht="15.75" customHeight="1" x14ac:dyDescent="0.25">
      <c r="L620" s="65"/>
      <c r="M620" s="65"/>
    </row>
    <row r="621" spans="12:13" ht="15.75" customHeight="1" x14ac:dyDescent="0.25">
      <c r="L621" s="65"/>
      <c r="M621" s="65"/>
    </row>
    <row r="622" spans="12:13" ht="15.75" customHeight="1" x14ac:dyDescent="0.25">
      <c r="L622" s="65"/>
      <c r="M622" s="65"/>
    </row>
    <row r="623" spans="12:13" ht="15.75" customHeight="1" x14ac:dyDescent="0.25">
      <c r="L623" s="65"/>
      <c r="M623" s="65"/>
    </row>
    <row r="624" spans="12:13" ht="15.75" customHeight="1" x14ac:dyDescent="0.25">
      <c r="L624" s="65"/>
      <c r="M624" s="65"/>
    </row>
    <row r="625" spans="12:13" ht="15.75" customHeight="1" x14ac:dyDescent="0.25">
      <c r="L625" s="65"/>
      <c r="M625" s="65"/>
    </row>
    <row r="626" spans="12:13" ht="15.75" customHeight="1" x14ac:dyDescent="0.25">
      <c r="L626" s="65"/>
      <c r="M626" s="65"/>
    </row>
    <row r="627" spans="12:13" ht="15.75" customHeight="1" x14ac:dyDescent="0.25">
      <c r="L627" s="65"/>
      <c r="M627" s="65"/>
    </row>
    <row r="628" spans="12:13" ht="15.75" customHeight="1" x14ac:dyDescent="0.25">
      <c r="L628" s="65"/>
      <c r="M628" s="65"/>
    </row>
    <row r="629" spans="12:13" ht="15.75" customHeight="1" x14ac:dyDescent="0.25">
      <c r="L629" s="65"/>
      <c r="M629" s="65"/>
    </row>
    <row r="630" spans="12:13" ht="15.75" customHeight="1" x14ac:dyDescent="0.25">
      <c r="L630" s="65"/>
      <c r="M630" s="65"/>
    </row>
    <row r="631" spans="12:13" ht="15.75" customHeight="1" x14ac:dyDescent="0.25">
      <c r="L631" s="65"/>
      <c r="M631" s="65"/>
    </row>
    <row r="632" spans="12:13" ht="15.75" customHeight="1" x14ac:dyDescent="0.25">
      <c r="L632" s="65"/>
      <c r="M632" s="65"/>
    </row>
    <row r="633" spans="12:13" ht="15.75" customHeight="1" x14ac:dyDescent="0.25">
      <c r="L633" s="65"/>
      <c r="M633" s="65"/>
    </row>
    <row r="634" spans="12:13" ht="15.75" customHeight="1" x14ac:dyDescent="0.25">
      <c r="L634" s="65"/>
      <c r="M634" s="65"/>
    </row>
    <row r="635" spans="12:13" ht="15.75" customHeight="1" x14ac:dyDescent="0.25">
      <c r="L635" s="65"/>
      <c r="M635" s="65"/>
    </row>
    <row r="636" spans="12:13" ht="15.75" customHeight="1" x14ac:dyDescent="0.25">
      <c r="L636" s="65"/>
      <c r="M636" s="65"/>
    </row>
    <row r="637" spans="12:13" ht="15.75" customHeight="1" x14ac:dyDescent="0.25">
      <c r="L637" s="65"/>
      <c r="M637" s="65"/>
    </row>
    <row r="638" spans="12:13" ht="15.75" customHeight="1" x14ac:dyDescent="0.25">
      <c r="L638" s="65"/>
      <c r="M638" s="65"/>
    </row>
    <row r="639" spans="12:13" ht="15.75" customHeight="1" x14ac:dyDescent="0.25">
      <c r="L639" s="65"/>
      <c r="M639" s="65"/>
    </row>
    <row r="640" spans="12:13" ht="15.75" customHeight="1" x14ac:dyDescent="0.25">
      <c r="L640" s="65"/>
      <c r="M640" s="65"/>
    </row>
    <row r="641" spans="12:13" ht="15.75" customHeight="1" x14ac:dyDescent="0.25">
      <c r="L641" s="65"/>
      <c r="M641" s="65"/>
    </row>
    <row r="642" spans="12:13" ht="15.75" customHeight="1" x14ac:dyDescent="0.25">
      <c r="L642" s="65"/>
      <c r="M642" s="65"/>
    </row>
    <row r="643" spans="12:13" ht="15.75" customHeight="1" x14ac:dyDescent="0.25">
      <c r="L643" s="65"/>
      <c r="M643" s="65"/>
    </row>
    <row r="644" spans="12:13" ht="15.75" customHeight="1" x14ac:dyDescent="0.25">
      <c r="L644" s="65"/>
      <c r="M644" s="65"/>
    </row>
    <row r="645" spans="12:13" ht="15.75" customHeight="1" x14ac:dyDescent="0.25">
      <c r="L645" s="65"/>
      <c r="M645" s="65"/>
    </row>
    <row r="646" spans="12:13" ht="15.75" customHeight="1" x14ac:dyDescent="0.25">
      <c r="L646" s="65"/>
      <c r="M646" s="65"/>
    </row>
    <row r="647" spans="12:13" ht="15.75" customHeight="1" x14ac:dyDescent="0.25">
      <c r="L647" s="65"/>
      <c r="M647" s="65"/>
    </row>
    <row r="648" spans="12:13" ht="15.75" customHeight="1" x14ac:dyDescent="0.25">
      <c r="L648" s="65"/>
      <c r="M648" s="65"/>
    </row>
    <row r="649" spans="12:13" ht="15.75" customHeight="1" x14ac:dyDescent="0.25">
      <c r="L649" s="65"/>
      <c r="M649" s="65"/>
    </row>
    <row r="650" spans="12:13" ht="15.75" customHeight="1" x14ac:dyDescent="0.25">
      <c r="L650" s="65"/>
      <c r="M650" s="65"/>
    </row>
    <row r="651" spans="12:13" ht="15.75" customHeight="1" x14ac:dyDescent="0.25">
      <c r="L651" s="65"/>
      <c r="M651" s="65"/>
    </row>
    <row r="652" spans="12:13" ht="15.75" customHeight="1" x14ac:dyDescent="0.25">
      <c r="L652" s="65"/>
      <c r="M652" s="65"/>
    </row>
    <row r="653" spans="12:13" ht="15.75" customHeight="1" x14ac:dyDescent="0.25">
      <c r="L653" s="65"/>
      <c r="M653" s="65"/>
    </row>
    <row r="654" spans="12:13" ht="15.75" customHeight="1" x14ac:dyDescent="0.25">
      <c r="L654" s="65"/>
      <c r="M654" s="65"/>
    </row>
    <row r="655" spans="12:13" ht="15.75" customHeight="1" x14ac:dyDescent="0.25">
      <c r="L655" s="65"/>
      <c r="M655" s="65"/>
    </row>
    <row r="656" spans="12:13" ht="15.75" customHeight="1" x14ac:dyDescent="0.25">
      <c r="L656" s="65"/>
      <c r="M656" s="65"/>
    </row>
    <row r="657" spans="12:13" ht="15.75" customHeight="1" x14ac:dyDescent="0.25">
      <c r="L657" s="65"/>
      <c r="M657" s="65"/>
    </row>
    <row r="658" spans="12:13" ht="15.75" customHeight="1" x14ac:dyDescent="0.25">
      <c r="L658" s="65"/>
      <c r="M658" s="65"/>
    </row>
    <row r="659" spans="12:13" ht="15.75" customHeight="1" x14ac:dyDescent="0.25">
      <c r="L659" s="65"/>
      <c r="M659" s="65"/>
    </row>
    <row r="660" spans="12:13" ht="15.75" customHeight="1" x14ac:dyDescent="0.25">
      <c r="L660" s="65"/>
      <c r="M660" s="65"/>
    </row>
    <row r="661" spans="12:13" ht="15.75" customHeight="1" x14ac:dyDescent="0.25">
      <c r="L661" s="65"/>
      <c r="M661" s="65"/>
    </row>
    <row r="662" spans="12:13" ht="15.75" customHeight="1" x14ac:dyDescent="0.25">
      <c r="L662" s="65"/>
      <c r="M662" s="65"/>
    </row>
    <row r="663" spans="12:13" ht="15.75" customHeight="1" x14ac:dyDescent="0.25">
      <c r="L663" s="65"/>
      <c r="M663" s="65"/>
    </row>
    <row r="664" spans="12:13" ht="15.75" customHeight="1" x14ac:dyDescent="0.25">
      <c r="L664" s="65"/>
      <c r="M664" s="65"/>
    </row>
    <row r="665" spans="12:13" ht="15.75" customHeight="1" x14ac:dyDescent="0.25">
      <c r="L665" s="65"/>
      <c r="M665" s="65"/>
    </row>
    <row r="666" spans="12:13" ht="15.75" customHeight="1" x14ac:dyDescent="0.25">
      <c r="L666" s="65"/>
      <c r="M666" s="65"/>
    </row>
    <row r="667" spans="12:13" ht="15.75" customHeight="1" x14ac:dyDescent="0.25">
      <c r="L667" s="65"/>
      <c r="M667" s="65"/>
    </row>
    <row r="668" spans="12:13" ht="15.75" customHeight="1" x14ac:dyDescent="0.25">
      <c r="L668" s="65"/>
      <c r="M668" s="65"/>
    </row>
    <row r="669" spans="12:13" ht="15.75" customHeight="1" x14ac:dyDescent="0.25">
      <c r="L669" s="65"/>
      <c r="M669" s="65"/>
    </row>
    <row r="670" spans="12:13" ht="15.75" customHeight="1" x14ac:dyDescent="0.25">
      <c r="L670" s="65"/>
      <c r="M670" s="65"/>
    </row>
    <row r="671" spans="12:13" ht="15.75" customHeight="1" x14ac:dyDescent="0.25">
      <c r="L671" s="65"/>
      <c r="M671" s="65"/>
    </row>
    <row r="672" spans="12:13" ht="15.75" customHeight="1" x14ac:dyDescent="0.25">
      <c r="L672" s="65"/>
      <c r="M672" s="65"/>
    </row>
    <row r="673" spans="12:13" ht="15.75" customHeight="1" x14ac:dyDescent="0.25">
      <c r="L673" s="65"/>
      <c r="M673" s="65"/>
    </row>
    <row r="674" spans="12:13" ht="15.75" customHeight="1" x14ac:dyDescent="0.25">
      <c r="L674" s="65"/>
      <c r="M674" s="65"/>
    </row>
    <row r="675" spans="12:13" ht="15.75" customHeight="1" x14ac:dyDescent="0.25">
      <c r="L675" s="65"/>
      <c r="M675" s="65"/>
    </row>
    <row r="676" spans="12:13" ht="15.75" customHeight="1" x14ac:dyDescent="0.25">
      <c r="L676" s="65"/>
      <c r="M676" s="65"/>
    </row>
    <row r="677" spans="12:13" ht="15.75" customHeight="1" x14ac:dyDescent="0.25">
      <c r="L677" s="65"/>
      <c r="M677" s="65"/>
    </row>
    <row r="678" spans="12:13" ht="15.75" customHeight="1" x14ac:dyDescent="0.25">
      <c r="L678" s="65"/>
      <c r="M678" s="65"/>
    </row>
    <row r="679" spans="12:13" ht="15.75" customHeight="1" x14ac:dyDescent="0.25">
      <c r="L679" s="65"/>
      <c r="M679" s="65"/>
    </row>
    <row r="680" spans="12:13" ht="15.75" customHeight="1" x14ac:dyDescent="0.25">
      <c r="L680" s="65"/>
      <c r="M680" s="65"/>
    </row>
    <row r="681" spans="12:13" ht="15.75" customHeight="1" x14ac:dyDescent="0.25">
      <c r="L681" s="65"/>
      <c r="M681" s="65"/>
    </row>
    <row r="682" spans="12:13" ht="15.75" customHeight="1" x14ac:dyDescent="0.25">
      <c r="L682" s="65"/>
      <c r="M682" s="65"/>
    </row>
    <row r="683" spans="12:13" ht="15.75" customHeight="1" x14ac:dyDescent="0.25">
      <c r="L683" s="65"/>
      <c r="M683" s="65"/>
    </row>
    <row r="684" spans="12:13" ht="15.75" customHeight="1" x14ac:dyDescent="0.25">
      <c r="L684" s="65"/>
      <c r="M684" s="65"/>
    </row>
    <row r="685" spans="12:13" ht="15.75" customHeight="1" x14ac:dyDescent="0.25">
      <c r="L685" s="65"/>
      <c r="M685" s="65"/>
    </row>
    <row r="686" spans="12:13" ht="15.75" customHeight="1" x14ac:dyDescent="0.25">
      <c r="L686" s="65"/>
      <c r="M686" s="65"/>
    </row>
    <row r="687" spans="12:13" ht="15.75" customHeight="1" x14ac:dyDescent="0.25">
      <c r="L687" s="65"/>
      <c r="M687" s="65"/>
    </row>
    <row r="688" spans="12:13" ht="15.75" customHeight="1" x14ac:dyDescent="0.25">
      <c r="L688" s="65"/>
      <c r="M688" s="65"/>
    </row>
    <row r="689" spans="12:13" ht="15.75" customHeight="1" x14ac:dyDescent="0.25">
      <c r="L689" s="65"/>
      <c r="M689" s="65"/>
    </row>
    <row r="690" spans="12:13" ht="15.75" customHeight="1" x14ac:dyDescent="0.25">
      <c r="L690" s="65"/>
      <c r="M690" s="65"/>
    </row>
    <row r="691" spans="12:13" ht="15.75" customHeight="1" x14ac:dyDescent="0.25">
      <c r="L691" s="65"/>
      <c r="M691" s="65"/>
    </row>
    <row r="692" spans="12:13" ht="15.75" customHeight="1" x14ac:dyDescent="0.25">
      <c r="L692" s="65"/>
      <c r="M692" s="65"/>
    </row>
    <row r="693" spans="12:13" ht="15.75" customHeight="1" x14ac:dyDescent="0.25">
      <c r="L693" s="65"/>
      <c r="M693" s="65"/>
    </row>
    <row r="694" spans="12:13" ht="15.75" customHeight="1" x14ac:dyDescent="0.25">
      <c r="L694" s="65"/>
      <c r="M694" s="65"/>
    </row>
    <row r="695" spans="12:13" ht="15.75" customHeight="1" x14ac:dyDescent="0.25">
      <c r="L695" s="65"/>
      <c r="M695" s="65"/>
    </row>
    <row r="696" spans="12:13" ht="15.75" customHeight="1" x14ac:dyDescent="0.25">
      <c r="L696" s="65"/>
      <c r="M696" s="65"/>
    </row>
    <row r="697" spans="12:13" ht="15.75" customHeight="1" x14ac:dyDescent="0.25">
      <c r="L697" s="65"/>
      <c r="M697" s="65"/>
    </row>
    <row r="698" spans="12:13" ht="15.75" customHeight="1" x14ac:dyDescent="0.25">
      <c r="L698" s="65"/>
      <c r="M698" s="65"/>
    </row>
    <row r="699" spans="12:13" ht="15.75" customHeight="1" x14ac:dyDescent="0.25">
      <c r="L699" s="65"/>
      <c r="M699" s="65"/>
    </row>
    <row r="700" spans="12:13" ht="15.75" customHeight="1" x14ac:dyDescent="0.25">
      <c r="L700" s="65"/>
      <c r="M700" s="65"/>
    </row>
    <row r="701" spans="12:13" ht="15.75" customHeight="1" x14ac:dyDescent="0.25">
      <c r="L701" s="65"/>
      <c r="M701" s="65"/>
    </row>
    <row r="702" spans="12:13" ht="15.75" customHeight="1" x14ac:dyDescent="0.25">
      <c r="L702" s="65"/>
      <c r="M702" s="65"/>
    </row>
    <row r="703" spans="12:13" ht="15.75" customHeight="1" x14ac:dyDescent="0.25">
      <c r="L703" s="65"/>
      <c r="M703" s="65"/>
    </row>
    <row r="704" spans="12:13" ht="15.75" customHeight="1" x14ac:dyDescent="0.25">
      <c r="L704" s="65"/>
      <c r="M704" s="65"/>
    </row>
    <row r="705" spans="12:13" ht="15.75" customHeight="1" x14ac:dyDescent="0.25">
      <c r="L705" s="65"/>
      <c r="M705" s="65"/>
    </row>
    <row r="706" spans="12:13" ht="15.75" customHeight="1" x14ac:dyDescent="0.25">
      <c r="L706" s="65"/>
      <c r="M706" s="65"/>
    </row>
    <row r="707" spans="12:13" ht="15.75" customHeight="1" x14ac:dyDescent="0.25">
      <c r="L707" s="65"/>
      <c r="M707" s="65"/>
    </row>
    <row r="708" spans="12:13" ht="15.75" customHeight="1" x14ac:dyDescent="0.25">
      <c r="L708" s="65"/>
      <c r="M708" s="65"/>
    </row>
    <row r="709" spans="12:13" ht="15.75" customHeight="1" x14ac:dyDescent="0.25">
      <c r="L709" s="65"/>
      <c r="M709" s="65"/>
    </row>
    <row r="710" spans="12:13" ht="15.75" customHeight="1" x14ac:dyDescent="0.25">
      <c r="L710" s="65"/>
      <c r="M710" s="65"/>
    </row>
    <row r="711" spans="12:13" ht="15.75" customHeight="1" x14ac:dyDescent="0.25">
      <c r="L711" s="65"/>
      <c r="M711" s="65"/>
    </row>
    <row r="712" spans="12:13" ht="15.75" customHeight="1" x14ac:dyDescent="0.25">
      <c r="L712" s="65"/>
      <c r="M712" s="65"/>
    </row>
    <row r="713" spans="12:13" ht="15.75" customHeight="1" x14ac:dyDescent="0.25">
      <c r="L713" s="65"/>
      <c r="M713" s="65"/>
    </row>
    <row r="714" spans="12:13" ht="15.75" customHeight="1" x14ac:dyDescent="0.25">
      <c r="L714" s="65"/>
      <c r="M714" s="65"/>
    </row>
    <row r="715" spans="12:13" ht="15.75" customHeight="1" x14ac:dyDescent="0.25">
      <c r="L715" s="65"/>
      <c r="M715" s="65"/>
    </row>
    <row r="716" spans="12:13" ht="15.75" customHeight="1" x14ac:dyDescent="0.25">
      <c r="L716" s="65"/>
      <c r="M716" s="65"/>
    </row>
    <row r="717" spans="12:13" ht="15.75" customHeight="1" x14ac:dyDescent="0.25">
      <c r="L717" s="65"/>
      <c r="M717" s="65"/>
    </row>
    <row r="718" spans="12:13" ht="15.75" customHeight="1" x14ac:dyDescent="0.25">
      <c r="L718" s="65"/>
      <c r="M718" s="65"/>
    </row>
    <row r="719" spans="12:13" ht="15.75" customHeight="1" x14ac:dyDescent="0.25">
      <c r="L719" s="65"/>
      <c r="M719" s="65"/>
    </row>
    <row r="720" spans="12:13" ht="15.75" customHeight="1" x14ac:dyDescent="0.25">
      <c r="L720" s="65"/>
      <c r="M720" s="65"/>
    </row>
    <row r="721" spans="12:13" ht="15.75" customHeight="1" x14ac:dyDescent="0.25">
      <c r="L721" s="65"/>
      <c r="M721" s="65"/>
    </row>
    <row r="722" spans="12:13" ht="15.75" customHeight="1" x14ac:dyDescent="0.25">
      <c r="L722" s="65"/>
      <c r="M722" s="65"/>
    </row>
    <row r="723" spans="12:13" ht="15.75" customHeight="1" x14ac:dyDescent="0.25">
      <c r="L723" s="65"/>
      <c r="M723" s="65"/>
    </row>
    <row r="724" spans="12:13" ht="15.75" customHeight="1" x14ac:dyDescent="0.25">
      <c r="L724" s="65"/>
      <c r="M724" s="65"/>
    </row>
    <row r="725" spans="12:13" ht="15.75" customHeight="1" x14ac:dyDescent="0.25">
      <c r="L725" s="65"/>
      <c r="M725" s="65"/>
    </row>
    <row r="726" spans="12:13" ht="15.75" customHeight="1" x14ac:dyDescent="0.25">
      <c r="L726" s="65"/>
      <c r="M726" s="65"/>
    </row>
    <row r="727" spans="12:13" ht="15.75" customHeight="1" x14ac:dyDescent="0.25">
      <c r="L727" s="65"/>
      <c r="M727" s="65"/>
    </row>
    <row r="728" spans="12:13" ht="15.75" customHeight="1" x14ac:dyDescent="0.25">
      <c r="L728" s="65"/>
      <c r="M728" s="65"/>
    </row>
    <row r="729" spans="12:13" ht="15.75" customHeight="1" x14ac:dyDescent="0.25">
      <c r="L729" s="65"/>
      <c r="M729" s="65"/>
    </row>
    <row r="730" spans="12:13" ht="15.75" customHeight="1" x14ac:dyDescent="0.25">
      <c r="L730" s="65"/>
      <c r="M730" s="65"/>
    </row>
    <row r="731" spans="12:13" ht="15.75" customHeight="1" x14ac:dyDescent="0.25">
      <c r="L731" s="65"/>
      <c r="M731" s="65"/>
    </row>
    <row r="732" spans="12:13" ht="15.75" customHeight="1" x14ac:dyDescent="0.25">
      <c r="L732" s="65"/>
      <c r="M732" s="65"/>
    </row>
    <row r="733" spans="12:13" ht="15.75" customHeight="1" x14ac:dyDescent="0.25">
      <c r="L733" s="65"/>
      <c r="M733" s="65"/>
    </row>
    <row r="734" spans="12:13" ht="15.75" customHeight="1" x14ac:dyDescent="0.25">
      <c r="L734" s="65"/>
      <c r="M734" s="65"/>
    </row>
    <row r="735" spans="12:13" ht="15.75" customHeight="1" x14ac:dyDescent="0.25">
      <c r="L735" s="65"/>
      <c r="M735" s="65"/>
    </row>
    <row r="736" spans="12:13" ht="15.75" customHeight="1" x14ac:dyDescent="0.25">
      <c r="L736" s="65"/>
      <c r="M736" s="65"/>
    </row>
    <row r="737" spans="12:13" ht="15.75" customHeight="1" x14ac:dyDescent="0.25">
      <c r="L737" s="65"/>
      <c r="M737" s="65"/>
    </row>
    <row r="738" spans="12:13" ht="15.75" customHeight="1" x14ac:dyDescent="0.25">
      <c r="L738" s="65"/>
      <c r="M738" s="65"/>
    </row>
    <row r="739" spans="12:13" ht="15.75" customHeight="1" x14ac:dyDescent="0.25">
      <c r="L739" s="65"/>
      <c r="M739" s="65"/>
    </row>
    <row r="740" spans="12:13" ht="15.75" customHeight="1" x14ac:dyDescent="0.25">
      <c r="L740" s="65"/>
      <c r="M740" s="65"/>
    </row>
    <row r="741" spans="12:13" ht="15.75" customHeight="1" x14ac:dyDescent="0.25">
      <c r="L741" s="65"/>
      <c r="M741" s="65"/>
    </row>
    <row r="742" spans="12:13" ht="15.75" customHeight="1" x14ac:dyDescent="0.25">
      <c r="L742" s="65"/>
      <c r="M742" s="65"/>
    </row>
    <row r="743" spans="12:13" ht="15.75" customHeight="1" x14ac:dyDescent="0.25">
      <c r="L743" s="65"/>
      <c r="M743" s="65"/>
    </row>
    <row r="744" spans="12:13" ht="15.75" customHeight="1" x14ac:dyDescent="0.25">
      <c r="L744" s="65"/>
      <c r="M744" s="65"/>
    </row>
    <row r="745" spans="12:13" ht="15.75" customHeight="1" x14ac:dyDescent="0.25">
      <c r="L745" s="65"/>
      <c r="M745" s="65"/>
    </row>
    <row r="746" spans="12:13" ht="15.75" customHeight="1" x14ac:dyDescent="0.25">
      <c r="L746" s="65"/>
      <c r="M746" s="65"/>
    </row>
    <row r="747" spans="12:13" ht="15.75" customHeight="1" x14ac:dyDescent="0.25">
      <c r="L747" s="65"/>
      <c r="M747" s="65"/>
    </row>
    <row r="748" spans="12:13" ht="15.75" customHeight="1" x14ac:dyDescent="0.25">
      <c r="L748" s="65"/>
      <c r="M748" s="65"/>
    </row>
    <row r="749" spans="12:13" ht="15.75" customHeight="1" x14ac:dyDescent="0.25">
      <c r="L749" s="65"/>
      <c r="M749" s="65"/>
    </row>
    <row r="750" spans="12:13" ht="15.75" customHeight="1" x14ac:dyDescent="0.25">
      <c r="L750" s="65"/>
      <c r="M750" s="65"/>
    </row>
    <row r="751" spans="12:13" ht="15.75" customHeight="1" x14ac:dyDescent="0.25">
      <c r="L751" s="65"/>
      <c r="M751" s="65"/>
    </row>
    <row r="752" spans="12:13" ht="15.75" customHeight="1" x14ac:dyDescent="0.25">
      <c r="L752" s="65"/>
      <c r="M752" s="65"/>
    </row>
    <row r="753" spans="12:13" ht="15.75" customHeight="1" x14ac:dyDescent="0.25">
      <c r="L753" s="65"/>
      <c r="M753" s="65"/>
    </row>
    <row r="754" spans="12:13" ht="15.75" customHeight="1" x14ac:dyDescent="0.25">
      <c r="L754" s="65"/>
      <c r="M754" s="65"/>
    </row>
    <row r="755" spans="12:13" ht="15.75" customHeight="1" x14ac:dyDescent="0.25">
      <c r="L755" s="65"/>
      <c r="M755" s="65"/>
    </row>
    <row r="756" spans="12:13" ht="15.75" customHeight="1" x14ac:dyDescent="0.25">
      <c r="L756" s="65"/>
      <c r="M756" s="65"/>
    </row>
    <row r="757" spans="12:13" ht="15.75" customHeight="1" x14ac:dyDescent="0.25">
      <c r="L757" s="65"/>
      <c r="M757" s="65"/>
    </row>
    <row r="758" spans="12:13" ht="15.75" customHeight="1" x14ac:dyDescent="0.25">
      <c r="L758" s="65"/>
      <c r="M758" s="65"/>
    </row>
    <row r="759" spans="12:13" ht="15.75" customHeight="1" x14ac:dyDescent="0.25">
      <c r="L759" s="65"/>
      <c r="M759" s="65"/>
    </row>
    <row r="760" spans="12:13" ht="15.75" customHeight="1" x14ac:dyDescent="0.25">
      <c r="L760" s="65"/>
      <c r="M760" s="65"/>
    </row>
    <row r="761" spans="12:13" ht="15.75" customHeight="1" x14ac:dyDescent="0.25">
      <c r="L761" s="65"/>
      <c r="M761" s="65"/>
    </row>
    <row r="762" spans="12:13" ht="15.75" customHeight="1" x14ac:dyDescent="0.25">
      <c r="L762" s="65"/>
      <c r="M762" s="65"/>
    </row>
    <row r="763" spans="12:13" ht="15.75" customHeight="1" x14ac:dyDescent="0.25">
      <c r="L763" s="65"/>
      <c r="M763" s="65"/>
    </row>
    <row r="764" spans="12:13" ht="15.75" customHeight="1" x14ac:dyDescent="0.25">
      <c r="L764" s="65"/>
      <c r="M764" s="65"/>
    </row>
    <row r="765" spans="12:13" ht="15.75" customHeight="1" x14ac:dyDescent="0.25">
      <c r="L765" s="65"/>
      <c r="M765" s="65"/>
    </row>
    <row r="766" spans="12:13" ht="15.75" customHeight="1" x14ac:dyDescent="0.25">
      <c r="L766" s="65"/>
      <c r="M766" s="65"/>
    </row>
    <row r="767" spans="12:13" ht="15.75" customHeight="1" x14ac:dyDescent="0.25">
      <c r="L767" s="65"/>
      <c r="M767" s="65"/>
    </row>
    <row r="768" spans="12:13" ht="15.75" customHeight="1" x14ac:dyDescent="0.25">
      <c r="L768" s="65"/>
      <c r="M768" s="65"/>
    </row>
    <row r="769" spans="12:13" ht="15.75" customHeight="1" x14ac:dyDescent="0.25">
      <c r="L769" s="65"/>
      <c r="M769" s="65"/>
    </row>
    <row r="770" spans="12:13" ht="15.75" customHeight="1" x14ac:dyDescent="0.25">
      <c r="L770" s="65"/>
      <c r="M770" s="65"/>
    </row>
    <row r="771" spans="12:13" ht="15.75" customHeight="1" x14ac:dyDescent="0.25">
      <c r="L771" s="65"/>
      <c r="M771" s="65"/>
    </row>
    <row r="772" spans="12:13" ht="15.75" customHeight="1" x14ac:dyDescent="0.25">
      <c r="L772" s="65"/>
      <c r="M772" s="65"/>
    </row>
    <row r="773" spans="12:13" ht="15.75" customHeight="1" x14ac:dyDescent="0.25">
      <c r="L773" s="65"/>
      <c r="M773" s="65"/>
    </row>
    <row r="774" spans="12:13" ht="15.75" customHeight="1" x14ac:dyDescent="0.25">
      <c r="L774" s="65"/>
      <c r="M774" s="65"/>
    </row>
    <row r="775" spans="12:13" ht="15.75" customHeight="1" x14ac:dyDescent="0.25">
      <c r="L775" s="65"/>
      <c r="M775" s="65"/>
    </row>
    <row r="776" spans="12:13" ht="15.75" customHeight="1" x14ac:dyDescent="0.25">
      <c r="L776" s="65"/>
      <c r="M776" s="65"/>
    </row>
    <row r="777" spans="12:13" ht="15.75" customHeight="1" x14ac:dyDescent="0.25">
      <c r="L777" s="65"/>
      <c r="M777" s="65"/>
    </row>
    <row r="778" spans="12:13" ht="15.75" customHeight="1" x14ac:dyDescent="0.25">
      <c r="L778" s="65"/>
      <c r="M778" s="65"/>
    </row>
    <row r="779" spans="12:13" ht="15.75" customHeight="1" x14ac:dyDescent="0.25">
      <c r="L779" s="65"/>
      <c r="M779" s="65"/>
    </row>
    <row r="780" spans="12:13" ht="15.75" customHeight="1" x14ac:dyDescent="0.25">
      <c r="L780" s="65"/>
      <c r="M780" s="65"/>
    </row>
    <row r="781" spans="12:13" ht="15.75" customHeight="1" x14ac:dyDescent="0.25">
      <c r="L781" s="65"/>
      <c r="M781" s="65"/>
    </row>
    <row r="782" spans="12:13" ht="15.75" customHeight="1" x14ac:dyDescent="0.25">
      <c r="L782" s="65"/>
      <c r="M782" s="65"/>
    </row>
    <row r="783" spans="12:13" ht="15.75" customHeight="1" x14ac:dyDescent="0.25">
      <c r="L783" s="65"/>
      <c r="M783" s="65"/>
    </row>
    <row r="784" spans="12:13" ht="15.75" customHeight="1" x14ac:dyDescent="0.25">
      <c r="L784" s="65"/>
      <c r="M784" s="65"/>
    </row>
    <row r="785" spans="12:13" ht="15.75" customHeight="1" x14ac:dyDescent="0.25">
      <c r="L785" s="65"/>
      <c r="M785" s="65"/>
    </row>
    <row r="786" spans="12:13" ht="15.75" customHeight="1" x14ac:dyDescent="0.25">
      <c r="L786" s="65"/>
      <c r="M786" s="65"/>
    </row>
    <row r="787" spans="12:13" ht="15.75" customHeight="1" x14ac:dyDescent="0.25">
      <c r="L787" s="65"/>
      <c r="M787" s="65"/>
    </row>
    <row r="788" spans="12:13" ht="15.75" customHeight="1" x14ac:dyDescent="0.25">
      <c r="L788" s="65"/>
      <c r="M788" s="65"/>
    </row>
    <row r="789" spans="12:13" ht="15.75" customHeight="1" x14ac:dyDescent="0.25">
      <c r="L789" s="65"/>
      <c r="M789" s="65"/>
    </row>
    <row r="790" spans="12:13" ht="15.75" customHeight="1" x14ac:dyDescent="0.25">
      <c r="L790" s="65"/>
      <c r="M790" s="65"/>
    </row>
    <row r="791" spans="12:13" ht="15.75" customHeight="1" x14ac:dyDescent="0.25">
      <c r="L791" s="65"/>
      <c r="M791" s="65"/>
    </row>
    <row r="792" spans="12:13" ht="15.75" customHeight="1" x14ac:dyDescent="0.25">
      <c r="L792" s="65"/>
      <c r="M792" s="65"/>
    </row>
    <row r="793" spans="12:13" ht="15.75" customHeight="1" x14ac:dyDescent="0.25">
      <c r="L793" s="65"/>
      <c r="M793" s="65"/>
    </row>
    <row r="794" spans="12:13" ht="15.75" customHeight="1" x14ac:dyDescent="0.25">
      <c r="L794" s="65"/>
      <c r="M794" s="65"/>
    </row>
    <row r="795" spans="12:13" ht="15.75" customHeight="1" x14ac:dyDescent="0.25">
      <c r="L795" s="65"/>
      <c r="M795" s="65"/>
    </row>
    <row r="796" spans="12:13" ht="15.75" customHeight="1" x14ac:dyDescent="0.25">
      <c r="L796" s="65"/>
      <c r="M796" s="65"/>
    </row>
    <row r="797" spans="12:13" ht="15.75" customHeight="1" x14ac:dyDescent="0.25">
      <c r="L797" s="65"/>
      <c r="M797" s="65"/>
    </row>
    <row r="798" spans="12:13" ht="15.75" customHeight="1" x14ac:dyDescent="0.25">
      <c r="L798" s="65"/>
      <c r="M798" s="65"/>
    </row>
    <row r="799" spans="12:13" ht="15.75" customHeight="1" x14ac:dyDescent="0.25">
      <c r="L799" s="65"/>
      <c r="M799" s="65"/>
    </row>
    <row r="800" spans="12:13" ht="15.75" customHeight="1" x14ac:dyDescent="0.25">
      <c r="L800" s="65"/>
      <c r="M800" s="65"/>
    </row>
    <row r="801" spans="12:13" ht="15.75" customHeight="1" x14ac:dyDescent="0.25">
      <c r="L801" s="65"/>
      <c r="M801" s="65"/>
    </row>
    <row r="802" spans="12:13" ht="15.75" customHeight="1" x14ac:dyDescent="0.25">
      <c r="L802" s="65"/>
      <c r="M802" s="65"/>
    </row>
    <row r="803" spans="12:13" ht="15.75" customHeight="1" x14ac:dyDescent="0.25">
      <c r="L803" s="65"/>
      <c r="M803" s="65"/>
    </row>
    <row r="804" spans="12:13" ht="15.75" customHeight="1" x14ac:dyDescent="0.25">
      <c r="L804" s="65"/>
      <c r="M804" s="65"/>
    </row>
    <row r="805" spans="12:13" ht="15.75" customHeight="1" x14ac:dyDescent="0.25">
      <c r="L805" s="65"/>
      <c r="M805" s="65"/>
    </row>
    <row r="806" spans="12:13" ht="15.75" customHeight="1" x14ac:dyDescent="0.25">
      <c r="L806" s="65"/>
      <c r="M806" s="65"/>
    </row>
    <row r="807" spans="12:13" ht="15.75" customHeight="1" x14ac:dyDescent="0.25">
      <c r="L807" s="65"/>
      <c r="M807" s="65"/>
    </row>
    <row r="808" spans="12:13" ht="15.75" customHeight="1" x14ac:dyDescent="0.25">
      <c r="L808" s="65"/>
      <c r="M808" s="65"/>
    </row>
    <row r="809" spans="12:13" ht="15.75" customHeight="1" x14ac:dyDescent="0.25">
      <c r="L809" s="65"/>
      <c r="M809" s="65"/>
    </row>
    <row r="810" spans="12:13" ht="15.75" customHeight="1" x14ac:dyDescent="0.25">
      <c r="L810" s="65"/>
      <c r="M810" s="65"/>
    </row>
    <row r="811" spans="12:13" ht="15.75" customHeight="1" x14ac:dyDescent="0.25">
      <c r="L811" s="65"/>
      <c r="M811" s="65"/>
    </row>
    <row r="812" spans="12:13" ht="15.75" customHeight="1" x14ac:dyDescent="0.25">
      <c r="L812" s="65"/>
      <c r="M812" s="65"/>
    </row>
    <row r="813" spans="12:13" ht="15.75" customHeight="1" x14ac:dyDescent="0.25">
      <c r="L813" s="65"/>
      <c r="M813" s="65"/>
    </row>
    <row r="814" spans="12:13" ht="15.75" customHeight="1" x14ac:dyDescent="0.25">
      <c r="L814" s="65"/>
      <c r="M814" s="65"/>
    </row>
    <row r="815" spans="12:13" ht="15.75" customHeight="1" x14ac:dyDescent="0.25">
      <c r="L815" s="65"/>
      <c r="M815" s="65"/>
    </row>
    <row r="816" spans="12:13" ht="15.75" customHeight="1" x14ac:dyDescent="0.25">
      <c r="L816" s="65"/>
      <c r="M816" s="65"/>
    </row>
    <row r="817" spans="12:13" ht="15.75" customHeight="1" x14ac:dyDescent="0.25">
      <c r="L817" s="65"/>
      <c r="M817" s="65"/>
    </row>
    <row r="818" spans="12:13" ht="15.75" customHeight="1" x14ac:dyDescent="0.25">
      <c r="L818" s="65"/>
      <c r="M818" s="65"/>
    </row>
    <row r="819" spans="12:13" ht="15.75" customHeight="1" x14ac:dyDescent="0.25">
      <c r="L819" s="65"/>
      <c r="M819" s="65"/>
    </row>
    <row r="820" spans="12:13" ht="15.75" customHeight="1" x14ac:dyDescent="0.25">
      <c r="L820" s="65"/>
      <c r="M820" s="65"/>
    </row>
    <row r="821" spans="12:13" ht="15.75" customHeight="1" x14ac:dyDescent="0.25">
      <c r="L821" s="65"/>
      <c r="M821" s="65"/>
    </row>
    <row r="822" spans="12:13" ht="15.75" customHeight="1" x14ac:dyDescent="0.25">
      <c r="L822" s="65"/>
      <c r="M822" s="65"/>
    </row>
    <row r="823" spans="12:13" ht="15.75" customHeight="1" x14ac:dyDescent="0.25">
      <c r="L823" s="65"/>
      <c r="M823" s="65"/>
    </row>
    <row r="824" spans="12:13" ht="15.75" customHeight="1" x14ac:dyDescent="0.25">
      <c r="L824" s="65"/>
      <c r="M824" s="65"/>
    </row>
    <row r="825" spans="12:13" ht="15.75" customHeight="1" x14ac:dyDescent="0.25">
      <c r="L825" s="65"/>
      <c r="M825" s="65"/>
    </row>
    <row r="826" spans="12:13" ht="15.75" customHeight="1" x14ac:dyDescent="0.25">
      <c r="L826" s="65"/>
      <c r="M826" s="65"/>
    </row>
    <row r="827" spans="12:13" ht="15.75" customHeight="1" x14ac:dyDescent="0.25">
      <c r="L827" s="65"/>
      <c r="M827" s="65"/>
    </row>
    <row r="828" spans="12:13" ht="15.75" customHeight="1" x14ac:dyDescent="0.25">
      <c r="L828" s="65"/>
      <c r="M828" s="65"/>
    </row>
    <row r="829" spans="12:13" ht="15.75" customHeight="1" x14ac:dyDescent="0.25">
      <c r="L829" s="65"/>
      <c r="M829" s="65"/>
    </row>
    <row r="830" spans="12:13" ht="15.75" customHeight="1" x14ac:dyDescent="0.25">
      <c r="L830" s="65"/>
      <c r="M830" s="65"/>
    </row>
    <row r="831" spans="12:13" ht="15.75" customHeight="1" x14ac:dyDescent="0.25">
      <c r="L831" s="65"/>
      <c r="M831" s="65"/>
    </row>
    <row r="832" spans="12:13" ht="15.75" customHeight="1" x14ac:dyDescent="0.25">
      <c r="L832" s="65"/>
      <c r="M832" s="65"/>
    </row>
    <row r="833" spans="12:13" ht="15.75" customHeight="1" x14ac:dyDescent="0.25">
      <c r="L833" s="65"/>
      <c r="M833" s="65"/>
    </row>
    <row r="834" spans="12:13" ht="15.75" customHeight="1" x14ac:dyDescent="0.25">
      <c r="L834" s="65"/>
      <c r="M834" s="65"/>
    </row>
    <row r="835" spans="12:13" ht="15.75" customHeight="1" x14ac:dyDescent="0.25">
      <c r="L835" s="65"/>
      <c r="M835" s="65"/>
    </row>
    <row r="836" spans="12:13" ht="15.75" customHeight="1" x14ac:dyDescent="0.25">
      <c r="L836" s="65"/>
      <c r="M836" s="65"/>
    </row>
    <row r="837" spans="12:13" ht="15.75" customHeight="1" x14ac:dyDescent="0.25">
      <c r="L837" s="65"/>
      <c r="M837" s="65"/>
    </row>
    <row r="838" spans="12:13" ht="15.75" customHeight="1" x14ac:dyDescent="0.25">
      <c r="L838" s="65"/>
      <c r="M838" s="65"/>
    </row>
    <row r="839" spans="12:13" ht="15.75" customHeight="1" x14ac:dyDescent="0.25">
      <c r="L839" s="65"/>
      <c r="M839" s="65"/>
    </row>
    <row r="840" spans="12:13" ht="15.75" customHeight="1" x14ac:dyDescent="0.25">
      <c r="L840" s="65"/>
      <c r="M840" s="65"/>
    </row>
    <row r="841" spans="12:13" ht="15.75" customHeight="1" x14ac:dyDescent="0.25">
      <c r="L841" s="65"/>
      <c r="M841" s="65"/>
    </row>
    <row r="842" spans="12:13" ht="15.75" customHeight="1" x14ac:dyDescent="0.25">
      <c r="L842" s="65"/>
      <c r="M842" s="65"/>
    </row>
    <row r="843" spans="12:13" ht="15.75" customHeight="1" x14ac:dyDescent="0.25">
      <c r="L843" s="65"/>
      <c r="M843" s="65"/>
    </row>
    <row r="844" spans="12:13" ht="15.75" customHeight="1" x14ac:dyDescent="0.25">
      <c r="L844" s="65"/>
      <c r="M844" s="65"/>
    </row>
    <row r="845" spans="12:13" ht="15.75" customHeight="1" x14ac:dyDescent="0.25">
      <c r="L845" s="65"/>
      <c r="M845" s="65"/>
    </row>
    <row r="846" spans="12:13" ht="15.75" customHeight="1" x14ac:dyDescent="0.25">
      <c r="L846" s="65"/>
      <c r="M846" s="65"/>
    </row>
    <row r="847" spans="12:13" ht="15.75" customHeight="1" x14ac:dyDescent="0.25">
      <c r="L847" s="65"/>
      <c r="M847" s="65"/>
    </row>
    <row r="848" spans="12:13" ht="15.75" customHeight="1" x14ac:dyDescent="0.25">
      <c r="L848" s="65"/>
      <c r="M848" s="65"/>
    </row>
    <row r="849" spans="12:13" ht="15.75" customHeight="1" x14ac:dyDescent="0.25">
      <c r="L849" s="65"/>
      <c r="M849" s="65"/>
    </row>
    <row r="850" spans="12:13" ht="15.75" customHeight="1" x14ac:dyDescent="0.25">
      <c r="L850" s="65"/>
      <c r="M850" s="65"/>
    </row>
    <row r="851" spans="12:13" ht="15.75" customHeight="1" x14ac:dyDescent="0.25">
      <c r="L851" s="65"/>
      <c r="M851" s="65"/>
    </row>
    <row r="852" spans="12:13" ht="15.75" customHeight="1" x14ac:dyDescent="0.25">
      <c r="L852" s="65"/>
      <c r="M852" s="65"/>
    </row>
    <row r="853" spans="12:13" ht="15.75" customHeight="1" x14ac:dyDescent="0.25">
      <c r="L853" s="65"/>
      <c r="M853" s="65"/>
    </row>
    <row r="854" spans="12:13" ht="15.75" customHeight="1" x14ac:dyDescent="0.25">
      <c r="L854" s="65"/>
      <c r="M854" s="65"/>
    </row>
    <row r="855" spans="12:13" ht="15.75" customHeight="1" x14ac:dyDescent="0.25">
      <c r="L855" s="65"/>
      <c r="M855" s="65"/>
    </row>
    <row r="856" spans="12:13" ht="15.75" customHeight="1" x14ac:dyDescent="0.25">
      <c r="L856" s="65"/>
      <c r="M856" s="65"/>
    </row>
    <row r="857" spans="12:13" ht="15.75" customHeight="1" x14ac:dyDescent="0.25">
      <c r="L857" s="65"/>
      <c r="M857" s="65"/>
    </row>
    <row r="858" spans="12:13" ht="15.75" customHeight="1" x14ac:dyDescent="0.25">
      <c r="L858" s="65"/>
      <c r="M858" s="65"/>
    </row>
    <row r="859" spans="12:13" ht="15.75" customHeight="1" x14ac:dyDescent="0.25">
      <c r="L859" s="65"/>
      <c r="M859" s="65"/>
    </row>
    <row r="860" spans="12:13" ht="15.75" customHeight="1" x14ac:dyDescent="0.25">
      <c r="L860" s="65"/>
      <c r="M860" s="65"/>
    </row>
    <row r="861" spans="12:13" ht="15.75" customHeight="1" x14ac:dyDescent="0.25">
      <c r="L861" s="65"/>
      <c r="M861" s="65"/>
    </row>
    <row r="862" spans="12:13" ht="15.75" customHeight="1" x14ac:dyDescent="0.25">
      <c r="L862" s="65"/>
      <c r="M862" s="65"/>
    </row>
    <row r="863" spans="12:13" ht="15.75" customHeight="1" x14ac:dyDescent="0.25">
      <c r="L863" s="65"/>
      <c r="M863" s="65"/>
    </row>
    <row r="864" spans="12:13" ht="15.75" customHeight="1" x14ac:dyDescent="0.25">
      <c r="L864" s="65"/>
      <c r="M864" s="65"/>
    </row>
    <row r="865" spans="12:13" ht="15.75" customHeight="1" x14ac:dyDescent="0.25">
      <c r="L865" s="65"/>
      <c r="M865" s="65"/>
    </row>
    <row r="866" spans="12:13" ht="15.75" customHeight="1" x14ac:dyDescent="0.25">
      <c r="L866" s="65"/>
      <c r="M866" s="65"/>
    </row>
    <row r="867" spans="12:13" ht="15.75" customHeight="1" x14ac:dyDescent="0.25">
      <c r="L867" s="65"/>
      <c r="M867" s="65"/>
    </row>
    <row r="868" spans="12:13" ht="15.75" customHeight="1" x14ac:dyDescent="0.25">
      <c r="L868" s="65"/>
      <c r="M868" s="65"/>
    </row>
    <row r="869" spans="12:13" ht="15.75" customHeight="1" x14ac:dyDescent="0.25">
      <c r="L869" s="65"/>
      <c r="M869" s="65"/>
    </row>
    <row r="870" spans="12:13" ht="15.75" customHeight="1" x14ac:dyDescent="0.25">
      <c r="L870" s="65"/>
      <c r="M870" s="65"/>
    </row>
    <row r="871" spans="12:13" ht="15.75" customHeight="1" x14ac:dyDescent="0.25">
      <c r="L871" s="65"/>
      <c r="M871" s="65"/>
    </row>
    <row r="872" spans="12:13" ht="15.75" customHeight="1" x14ac:dyDescent="0.25">
      <c r="L872" s="65"/>
      <c r="M872" s="65"/>
    </row>
    <row r="873" spans="12:13" ht="15.75" customHeight="1" x14ac:dyDescent="0.25">
      <c r="L873" s="65"/>
      <c r="M873" s="65"/>
    </row>
    <row r="874" spans="12:13" ht="15.75" customHeight="1" x14ac:dyDescent="0.25">
      <c r="L874" s="65"/>
      <c r="M874" s="65"/>
    </row>
    <row r="875" spans="12:13" ht="15.75" customHeight="1" x14ac:dyDescent="0.25">
      <c r="L875" s="65"/>
      <c r="M875" s="65"/>
    </row>
    <row r="876" spans="12:13" ht="15.75" customHeight="1" x14ac:dyDescent="0.25">
      <c r="L876" s="65"/>
      <c r="M876" s="65"/>
    </row>
    <row r="877" spans="12:13" ht="15.75" customHeight="1" x14ac:dyDescent="0.25">
      <c r="L877" s="65"/>
      <c r="M877" s="65"/>
    </row>
    <row r="878" spans="12:13" ht="15.75" customHeight="1" x14ac:dyDescent="0.25">
      <c r="L878" s="65"/>
      <c r="M878" s="65"/>
    </row>
    <row r="879" spans="12:13" ht="15.75" customHeight="1" x14ac:dyDescent="0.25">
      <c r="L879" s="65"/>
      <c r="M879" s="65"/>
    </row>
    <row r="880" spans="12:13" ht="15.75" customHeight="1" x14ac:dyDescent="0.25">
      <c r="L880" s="65"/>
      <c r="M880" s="65"/>
    </row>
    <row r="881" spans="12:13" ht="15.75" customHeight="1" x14ac:dyDescent="0.25">
      <c r="L881" s="65"/>
      <c r="M881" s="65"/>
    </row>
    <row r="882" spans="12:13" ht="15.75" customHeight="1" x14ac:dyDescent="0.25">
      <c r="L882" s="65"/>
      <c r="M882" s="65"/>
    </row>
    <row r="883" spans="12:13" ht="15.75" customHeight="1" x14ac:dyDescent="0.25">
      <c r="L883" s="65"/>
      <c r="M883" s="65"/>
    </row>
    <row r="884" spans="12:13" ht="15.75" customHeight="1" x14ac:dyDescent="0.25">
      <c r="L884" s="65"/>
      <c r="M884" s="65"/>
    </row>
    <row r="885" spans="12:13" ht="15.75" customHeight="1" x14ac:dyDescent="0.25">
      <c r="L885" s="65"/>
      <c r="M885" s="65"/>
    </row>
    <row r="886" spans="12:13" ht="15.75" customHeight="1" x14ac:dyDescent="0.25">
      <c r="L886" s="65"/>
      <c r="M886" s="65"/>
    </row>
    <row r="887" spans="12:13" ht="15.75" customHeight="1" x14ac:dyDescent="0.25">
      <c r="L887" s="65"/>
      <c r="M887" s="65"/>
    </row>
    <row r="888" spans="12:13" ht="15.75" customHeight="1" x14ac:dyDescent="0.25">
      <c r="L888" s="65"/>
      <c r="M888" s="65"/>
    </row>
    <row r="889" spans="12:13" ht="15.75" customHeight="1" x14ac:dyDescent="0.25">
      <c r="L889" s="65"/>
      <c r="M889" s="65"/>
    </row>
    <row r="890" spans="12:13" ht="15.75" customHeight="1" x14ac:dyDescent="0.25">
      <c r="L890" s="65"/>
      <c r="M890" s="65"/>
    </row>
    <row r="891" spans="12:13" ht="15.75" customHeight="1" x14ac:dyDescent="0.25">
      <c r="L891" s="65"/>
      <c r="M891" s="65"/>
    </row>
    <row r="892" spans="12:13" ht="15.75" customHeight="1" x14ac:dyDescent="0.25">
      <c r="L892" s="65"/>
      <c r="M892" s="65"/>
    </row>
    <row r="893" spans="12:13" ht="15.75" customHeight="1" x14ac:dyDescent="0.25">
      <c r="L893" s="65"/>
      <c r="M893" s="65"/>
    </row>
    <row r="894" spans="12:13" ht="15.75" customHeight="1" x14ac:dyDescent="0.25">
      <c r="L894" s="65"/>
      <c r="M894" s="65"/>
    </row>
    <row r="895" spans="12:13" ht="15.75" customHeight="1" x14ac:dyDescent="0.25">
      <c r="L895" s="65"/>
      <c r="M895" s="65"/>
    </row>
    <row r="896" spans="12:13" ht="15.75" customHeight="1" x14ac:dyDescent="0.25">
      <c r="L896" s="65"/>
      <c r="M896" s="65"/>
    </row>
    <row r="897" spans="12:13" ht="15.75" customHeight="1" x14ac:dyDescent="0.25">
      <c r="L897" s="65"/>
      <c r="M897" s="65"/>
    </row>
    <row r="898" spans="12:13" ht="15.75" customHeight="1" x14ac:dyDescent="0.25">
      <c r="L898" s="65"/>
      <c r="M898" s="65"/>
    </row>
    <row r="899" spans="12:13" ht="15.75" customHeight="1" x14ac:dyDescent="0.25">
      <c r="L899" s="65"/>
      <c r="M899" s="65"/>
    </row>
    <row r="900" spans="12:13" ht="15.75" customHeight="1" x14ac:dyDescent="0.25">
      <c r="L900" s="65"/>
      <c r="M900" s="65"/>
    </row>
    <row r="901" spans="12:13" ht="15.75" customHeight="1" x14ac:dyDescent="0.25">
      <c r="L901" s="65"/>
      <c r="M901" s="65"/>
    </row>
    <row r="902" spans="12:13" ht="15.75" customHeight="1" x14ac:dyDescent="0.25">
      <c r="L902" s="65"/>
      <c r="M902" s="65"/>
    </row>
    <row r="903" spans="12:13" ht="15.75" customHeight="1" x14ac:dyDescent="0.25">
      <c r="L903" s="65"/>
      <c r="M903" s="65"/>
    </row>
    <row r="904" spans="12:13" ht="15.75" customHeight="1" x14ac:dyDescent="0.25">
      <c r="L904" s="65"/>
      <c r="M904" s="65"/>
    </row>
    <row r="905" spans="12:13" ht="15.75" customHeight="1" x14ac:dyDescent="0.25">
      <c r="L905" s="65"/>
      <c r="M905" s="65"/>
    </row>
    <row r="906" spans="12:13" ht="15.75" customHeight="1" x14ac:dyDescent="0.25">
      <c r="L906" s="65"/>
      <c r="M906" s="65"/>
    </row>
    <row r="907" spans="12:13" ht="15.75" customHeight="1" x14ac:dyDescent="0.25">
      <c r="L907" s="65"/>
      <c r="M907" s="65"/>
    </row>
    <row r="908" spans="12:13" ht="15.75" customHeight="1" x14ac:dyDescent="0.25">
      <c r="L908" s="65"/>
      <c r="M908" s="65"/>
    </row>
    <row r="909" spans="12:13" ht="15.75" customHeight="1" x14ac:dyDescent="0.25">
      <c r="L909" s="65"/>
      <c r="M909" s="65"/>
    </row>
    <row r="910" spans="12:13" ht="15.75" customHeight="1" x14ac:dyDescent="0.25">
      <c r="L910" s="65"/>
      <c r="M910" s="65"/>
    </row>
    <row r="911" spans="12:13" ht="15.75" customHeight="1" x14ac:dyDescent="0.25">
      <c r="L911" s="65"/>
      <c r="M911" s="65"/>
    </row>
    <row r="912" spans="12:13" ht="15.75" customHeight="1" x14ac:dyDescent="0.25">
      <c r="L912" s="65"/>
      <c r="M912" s="65"/>
    </row>
    <row r="913" spans="12:13" ht="15.75" customHeight="1" x14ac:dyDescent="0.25">
      <c r="L913" s="65"/>
      <c r="M913" s="65"/>
    </row>
    <row r="914" spans="12:13" ht="15.75" customHeight="1" x14ac:dyDescent="0.25">
      <c r="L914" s="65"/>
      <c r="M914" s="65"/>
    </row>
    <row r="915" spans="12:13" ht="15.75" customHeight="1" x14ac:dyDescent="0.25">
      <c r="L915" s="65"/>
      <c r="M915" s="65"/>
    </row>
    <row r="916" spans="12:13" ht="15.75" customHeight="1" x14ac:dyDescent="0.25">
      <c r="L916" s="65"/>
      <c r="M916" s="65"/>
    </row>
    <row r="917" spans="12:13" ht="15.75" customHeight="1" x14ac:dyDescent="0.25">
      <c r="L917" s="65"/>
      <c r="M917" s="65"/>
    </row>
    <row r="918" spans="12:13" ht="15.75" customHeight="1" x14ac:dyDescent="0.25">
      <c r="L918" s="65"/>
      <c r="M918" s="65"/>
    </row>
    <row r="919" spans="12:13" ht="15.75" customHeight="1" x14ac:dyDescent="0.25">
      <c r="L919" s="65"/>
      <c r="M919" s="65"/>
    </row>
    <row r="920" spans="12:13" ht="15.75" customHeight="1" x14ac:dyDescent="0.25">
      <c r="L920" s="65"/>
      <c r="M920" s="65"/>
    </row>
    <row r="921" spans="12:13" ht="15.75" customHeight="1" x14ac:dyDescent="0.25">
      <c r="L921" s="65"/>
      <c r="M921" s="65"/>
    </row>
    <row r="922" spans="12:13" ht="15.75" customHeight="1" x14ac:dyDescent="0.25">
      <c r="L922" s="65"/>
      <c r="M922" s="65"/>
    </row>
    <row r="923" spans="12:13" ht="15.75" customHeight="1" x14ac:dyDescent="0.25">
      <c r="L923" s="65"/>
      <c r="M923" s="65"/>
    </row>
    <row r="924" spans="12:13" ht="15.75" customHeight="1" x14ac:dyDescent="0.25">
      <c r="L924" s="65"/>
      <c r="M924" s="65"/>
    </row>
    <row r="925" spans="12:13" ht="15.75" customHeight="1" x14ac:dyDescent="0.25">
      <c r="L925" s="65"/>
      <c r="M925" s="65"/>
    </row>
    <row r="926" spans="12:13" ht="15.75" customHeight="1" x14ac:dyDescent="0.25">
      <c r="L926" s="65"/>
      <c r="M926" s="65"/>
    </row>
    <row r="927" spans="12:13" ht="15.75" customHeight="1" x14ac:dyDescent="0.25">
      <c r="L927" s="65"/>
      <c r="M927" s="65"/>
    </row>
    <row r="928" spans="12:13" ht="15.75" customHeight="1" x14ac:dyDescent="0.25">
      <c r="L928" s="65"/>
      <c r="M928" s="65"/>
    </row>
    <row r="929" spans="12:13" ht="15.75" customHeight="1" x14ac:dyDescent="0.25">
      <c r="L929" s="65"/>
      <c r="M929" s="65"/>
    </row>
    <row r="930" spans="12:13" ht="15.75" customHeight="1" x14ac:dyDescent="0.25">
      <c r="L930" s="65"/>
      <c r="M930" s="65"/>
    </row>
    <row r="931" spans="12:13" ht="15.75" customHeight="1" x14ac:dyDescent="0.25">
      <c r="L931" s="65"/>
      <c r="M931" s="65"/>
    </row>
    <row r="932" spans="12:13" ht="15.75" customHeight="1" x14ac:dyDescent="0.25">
      <c r="L932" s="65"/>
      <c r="M932" s="65"/>
    </row>
    <row r="933" spans="12:13" ht="15.75" customHeight="1" x14ac:dyDescent="0.25">
      <c r="L933" s="65"/>
      <c r="M933" s="65"/>
    </row>
    <row r="934" spans="12:13" ht="15.75" customHeight="1" x14ac:dyDescent="0.25">
      <c r="L934" s="65"/>
      <c r="M934" s="65"/>
    </row>
    <row r="935" spans="12:13" ht="15.75" customHeight="1" x14ac:dyDescent="0.25">
      <c r="L935" s="65"/>
      <c r="M935" s="65"/>
    </row>
    <row r="936" spans="12:13" ht="15.75" customHeight="1" x14ac:dyDescent="0.25">
      <c r="L936" s="65"/>
      <c r="M936" s="65"/>
    </row>
    <row r="937" spans="12:13" ht="15.75" customHeight="1" x14ac:dyDescent="0.25">
      <c r="L937" s="65"/>
      <c r="M937" s="65"/>
    </row>
    <row r="938" spans="12:13" ht="15.75" customHeight="1" x14ac:dyDescent="0.25">
      <c r="L938" s="65"/>
      <c r="M938" s="65"/>
    </row>
    <row r="939" spans="12:13" ht="15.75" customHeight="1" x14ac:dyDescent="0.25">
      <c r="L939" s="65"/>
      <c r="M939" s="65"/>
    </row>
    <row r="940" spans="12:13" ht="15.75" customHeight="1" x14ac:dyDescent="0.25">
      <c r="L940" s="65"/>
      <c r="M940" s="65"/>
    </row>
    <row r="941" spans="12:13" ht="15.75" customHeight="1" x14ac:dyDescent="0.25">
      <c r="L941" s="65"/>
      <c r="M941" s="65"/>
    </row>
    <row r="942" spans="12:13" ht="15.75" customHeight="1" x14ac:dyDescent="0.25">
      <c r="L942" s="65"/>
      <c r="M942" s="65"/>
    </row>
    <row r="943" spans="12:13" ht="15.75" customHeight="1" x14ac:dyDescent="0.25">
      <c r="L943" s="65"/>
      <c r="M943" s="65"/>
    </row>
    <row r="944" spans="12:13" ht="15.75" customHeight="1" x14ac:dyDescent="0.25">
      <c r="L944" s="65"/>
      <c r="M944" s="65"/>
    </row>
    <row r="945" spans="12:13" ht="15.75" customHeight="1" x14ac:dyDescent="0.25">
      <c r="L945" s="65"/>
      <c r="M945" s="65"/>
    </row>
    <row r="946" spans="12:13" ht="15.75" customHeight="1" x14ac:dyDescent="0.25">
      <c r="L946" s="65"/>
      <c r="M946" s="65"/>
    </row>
    <row r="947" spans="12:13" ht="15.75" customHeight="1" x14ac:dyDescent="0.25">
      <c r="L947" s="65"/>
      <c r="M947" s="65"/>
    </row>
    <row r="948" spans="12:13" ht="15.75" customHeight="1" x14ac:dyDescent="0.25">
      <c r="L948" s="65"/>
      <c r="M948" s="65"/>
    </row>
    <row r="949" spans="12:13" ht="15.75" customHeight="1" x14ac:dyDescent="0.25">
      <c r="L949" s="65"/>
      <c r="M949" s="65"/>
    </row>
    <row r="950" spans="12:13" ht="15.75" customHeight="1" x14ac:dyDescent="0.25">
      <c r="L950" s="65"/>
      <c r="M950" s="65"/>
    </row>
    <row r="951" spans="12:13" ht="15.75" customHeight="1" x14ac:dyDescent="0.25">
      <c r="L951" s="65"/>
      <c r="M951" s="65"/>
    </row>
    <row r="952" spans="12:13" ht="15.75" customHeight="1" x14ac:dyDescent="0.25">
      <c r="L952" s="65"/>
      <c r="M952" s="65"/>
    </row>
    <row r="953" spans="12:13" ht="15.75" customHeight="1" x14ac:dyDescent="0.25">
      <c r="L953" s="65"/>
      <c r="M953" s="65"/>
    </row>
    <row r="954" spans="12:13" ht="15.75" customHeight="1" x14ac:dyDescent="0.25">
      <c r="L954" s="65"/>
      <c r="M954" s="65"/>
    </row>
    <row r="955" spans="12:13" ht="15.75" customHeight="1" x14ac:dyDescent="0.25">
      <c r="L955" s="65"/>
      <c r="M955" s="65"/>
    </row>
    <row r="956" spans="12:13" ht="15.75" customHeight="1" x14ac:dyDescent="0.25">
      <c r="L956" s="65"/>
      <c r="M956" s="65"/>
    </row>
    <row r="957" spans="12:13" ht="15.75" customHeight="1" x14ac:dyDescent="0.25">
      <c r="L957" s="65"/>
      <c r="M957" s="65"/>
    </row>
    <row r="958" spans="12:13" ht="15.75" customHeight="1" x14ac:dyDescent="0.25">
      <c r="L958" s="65"/>
      <c r="M958" s="65"/>
    </row>
    <row r="959" spans="12:13" ht="15.75" customHeight="1" x14ac:dyDescent="0.25">
      <c r="L959" s="65"/>
      <c r="M959" s="65"/>
    </row>
    <row r="960" spans="12:13" ht="15.75" customHeight="1" x14ac:dyDescent="0.25">
      <c r="L960" s="65"/>
      <c r="M960" s="65"/>
    </row>
    <row r="961" spans="12:13" ht="15.75" customHeight="1" x14ac:dyDescent="0.25">
      <c r="L961" s="65"/>
      <c r="M961" s="65"/>
    </row>
    <row r="962" spans="12:13" ht="15.75" customHeight="1" x14ac:dyDescent="0.25">
      <c r="L962" s="65"/>
      <c r="M962" s="65"/>
    </row>
    <row r="963" spans="12:13" ht="15.75" customHeight="1" x14ac:dyDescent="0.25">
      <c r="L963" s="65"/>
      <c r="M963" s="65"/>
    </row>
    <row r="964" spans="12:13" ht="15.75" customHeight="1" x14ac:dyDescent="0.25">
      <c r="L964" s="65"/>
      <c r="M964" s="65"/>
    </row>
    <row r="965" spans="12:13" ht="15.75" customHeight="1" x14ac:dyDescent="0.25">
      <c r="L965" s="65"/>
      <c r="M965" s="65"/>
    </row>
    <row r="966" spans="12:13" ht="15.75" customHeight="1" x14ac:dyDescent="0.25">
      <c r="L966" s="65"/>
      <c r="M966" s="65"/>
    </row>
    <row r="967" spans="12:13" ht="15.75" customHeight="1" x14ac:dyDescent="0.25">
      <c r="L967" s="65"/>
      <c r="M967" s="65"/>
    </row>
    <row r="968" spans="12:13" ht="15.75" customHeight="1" x14ac:dyDescent="0.25">
      <c r="L968" s="65"/>
      <c r="M968" s="65"/>
    </row>
    <row r="969" spans="12:13" ht="15.75" customHeight="1" x14ac:dyDescent="0.25">
      <c r="L969" s="65"/>
      <c r="M969" s="65"/>
    </row>
    <row r="970" spans="12:13" ht="15.75" customHeight="1" x14ac:dyDescent="0.25">
      <c r="L970" s="65"/>
      <c r="M970" s="65"/>
    </row>
    <row r="971" spans="12:13" ht="15.75" customHeight="1" x14ac:dyDescent="0.25">
      <c r="L971" s="65"/>
      <c r="M971" s="65"/>
    </row>
    <row r="972" spans="12:13" ht="15.75" customHeight="1" x14ac:dyDescent="0.25">
      <c r="L972" s="65"/>
      <c r="M972" s="65"/>
    </row>
    <row r="973" spans="12:13" ht="15.75" customHeight="1" x14ac:dyDescent="0.25">
      <c r="L973" s="65"/>
      <c r="M973" s="65"/>
    </row>
    <row r="974" spans="12:13" ht="15.75" customHeight="1" x14ac:dyDescent="0.25">
      <c r="L974" s="65"/>
      <c r="M974" s="65"/>
    </row>
    <row r="975" spans="12:13" ht="15.75" customHeight="1" x14ac:dyDescent="0.25">
      <c r="L975" s="65"/>
      <c r="M975" s="65"/>
    </row>
    <row r="976" spans="12:13" ht="15.75" customHeight="1" x14ac:dyDescent="0.25">
      <c r="L976" s="65"/>
      <c r="M976" s="65"/>
    </row>
    <row r="977" spans="12:13" ht="15.75" customHeight="1" x14ac:dyDescent="0.25">
      <c r="L977" s="65"/>
      <c r="M977" s="65"/>
    </row>
    <row r="978" spans="12:13" ht="15.75" customHeight="1" x14ac:dyDescent="0.25">
      <c r="L978" s="65"/>
      <c r="M978" s="65"/>
    </row>
    <row r="979" spans="12:13" ht="15.75" customHeight="1" x14ac:dyDescent="0.25">
      <c r="L979" s="65"/>
      <c r="M979" s="65"/>
    </row>
    <row r="980" spans="12:13" ht="15.75" customHeight="1" x14ac:dyDescent="0.25">
      <c r="L980" s="65"/>
      <c r="M980" s="65"/>
    </row>
    <row r="981" spans="12:13" ht="15.75" customHeight="1" x14ac:dyDescent="0.25">
      <c r="L981" s="65"/>
      <c r="M981" s="65"/>
    </row>
    <row r="982" spans="12:13" ht="15.75" customHeight="1" x14ac:dyDescent="0.25">
      <c r="L982" s="65"/>
      <c r="M982" s="65"/>
    </row>
  </sheetData>
  <mergeCells count="3">
    <mergeCell ref="K4:K5"/>
    <mergeCell ref="G3:I3"/>
    <mergeCell ref="J51:M5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1A7C-A769-402D-B229-F8E27D77E53B}">
  <sheetPr>
    <tabColor rgb="FF92D050"/>
  </sheetPr>
  <dimension ref="A2:N73"/>
  <sheetViews>
    <sheetView showGridLines="0" topLeftCell="A23" zoomScale="70" zoomScaleNormal="70" workbookViewId="0">
      <selection activeCell="N24" sqref="N24"/>
    </sheetView>
  </sheetViews>
  <sheetFormatPr defaultColWidth="8.85546875" defaultRowHeight="15" x14ac:dyDescent="0.25"/>
  <cols>
    <col min="1" max="3" width="3.5703125" style="3" customWidth="1"/>
    <col min="4" max="4" width="33.140625" style="3" bestFit="1" customWidth="1"/>
    <col min="5" max="5" width="27.42578125" style="3" bestFit="1" customWidth="1"/>
    <col min="6" max="6" width="13.42578125" style="3" bestFit="1" customWidth="1"/>
    <col min="7" max="8" width="16.5703125" style="30" customWidth="1"/>
    <col min="9" max="9" width="17.140625" style="30" customWidth="1"/>
    <col min="10" max="10" width="16.5703125" style="3" customWidth="1"/>
    <col min="11" max="11" width="16.5703125" style="5" customWidth="1"/>
    <col min="12" max="12" width="11" style="5" customWidth="1"/>
    <col min="13" max="16" width="16.5703125" style="3" customWidth="1"/>
    <col min="17" max="16384" width="8.85546875" style="3"/>
  </cols>
  <sheetData>
    <row r="2" spans="1:14" s="5" customFormat="1" ht="30" x14ac:dyDescent="0.25">
      <c r="A2" s="3"/>
      <c r="B2" s="3"/>
      <c r="C2" s="3"/>
      <c r="D2" s="9" t="s">
        <v>0</v>
      </c>
      <c r="E2" s="9"/>
      <c r="F2" s="9"/>
      <c r="G2" s="84" t="s">
        <v>5</v>
      </c>
      <c r="H2" s="134" t="s">
        <v>6</v>
      </c>
      <c r="I2" s="134" t="s">
        <v>7</v>
      </c>
      <c r="J2" s="9" t="s">
        <v>8</v>
      </c>
      <c r="K2" s="10" t="s">
        <v>34</v>
      </c>
      <c r="M2" s="3"/>
    </row>
    <row r="4" spans="1:14" ht="22.7" customHeight="1" x14ac:dyDescent="0.25">
      <c r="D4" s="6" t="s">
        <v>9</v>
      </c>
      <c r="G4" s="138">
        <v>48000000</v>
      </c>
      <c r="H4" s="96">
        <f>G4/$F$45</f>
        <v>169014.08450704225</v>
      </c>
      <c r="I4" s="96">
        <f>G4/$F$50</f>
        <v>3330.0957402525323</v>
      </c>
      <c r="J4" s="7"/>
      <c r="K4" s="152">
        <f>G4/$G$24</f>
        <v>4.7002212976968764E-2</v>
      </c>
      <c r="L4" s="11"/>
    </row>
    <row r="5" spans="1:14" x14ac:dyDescent="0.25">
      <c r="G5" s="138"/>
      <c r="H5" s="96"/>
      <c r="I5" s="96"/>
      <c r="J5" s="7"/>
      <c r="K5" s="11"/>
      <c r="L5" s="11"/>
    </row>
    <row r="6" spans="1:14" x14ac:dyDescent="0.25">
      <c r="D6" s="6" t="s">
        <v>10</v>
      </c>
      <c r="E6" s="7"/>
      <c r="F6" s="7"/>
      <c r="G6" s="139"/>
    </row>
    <row r="7" spans="1:14" x14ac:dyDescent="0.25">
      <c r="D7" s="3" t="s">
        <v>11</v>
      </c>
      <c r="E7" s="7"/>
      <c r="F7" s="7"/>
      <c r="G7" s="138">
        <f>M7*$G$20</f>
        <v>49277392.991999999</v>
      </c>
      <c r="H7" s="96">
        <f t="shared" ref="H7:H12" si="0">G7/$F$45</f>
        <v>173511.94715492957</v>
      </c>
      <c r="I7" s="96">
        <f t="shared" ref="I7:I12" si="1">G7/$F$50</f>
        <v>3418.7174269460247</v>
      </c>
      <c r="J7" s="7">
        <f>G7*0.16</f>
        <v>7884382.8787200004</v>
      </c>
      <c r="K7" s="152">
        <f t="shared" ref="K7:K13" si="2">G7/$G$24</f>
        <v>4.8253052507495252E-2</v>
      </c>
      <c r="M7" s="129">
        <v>0.06</v>
      </c>
      <c r="N7" s="28" t="s">
        <v>63</v>
      </c>
    </row>
    <row r="8" spans="1:14" x14ac:dyDescent="0.25">
      <c r="D8" s="3" t="s">
        <v>12</v>
      </c>
      <c r="E8" s="7"/>
      <c r="F8" s="7"/>
      <c r="G8" s="138">
        <f t="shared" ref="G8:G12" si="3">M8*$G$20</f>
        <v>41064494.160000004</v>
      </c>
      <c r="H8" s="96">
        <f t="shared" si="0"/>
        <v>144593.28929577465</v>
      </c>
      <c r="I8" s="96">
        <f t="shared" si="1"/>
        <v>2848.9311891216876</v>
      </c>
      <c r="J8" s="7">
        <f t="shared" ref="J8:J12" si="4">G8*0.16</f>
        <v>6570319.0656000003</v>
      </c>
      <c r="K8" s="152">
        <f t="shared" si="2"/>
        <v>4.0210877089579378E-2</v>
      </c>
      <c r="M8" s="129">
        <v>0.05</v>
      </c>
      <c r="N8" s="28" t="s">
        <v>63</v>
      </c>
    </row>
    <row r="9" spans="1:14" x14ac:dyDescent="0.25">
      <c r="D9" s="3" t="s">
        <v>13</v>
      </c>
      <c r="E9" s="7"/>
      <c r="F9" s="7"/>
      <c r="G9" s="138">
        <f t="shared" si="3"/>
        <v>8212898.8320000004</v>
      </c>
      <c r="H9" s="96">
        <f t="shared" si="0"/>
        <v>28918.65785915493</v>
      </c>
      <c r="I9" s="96">
        <f t="shared" si="1"/>
        <v>569.78623782433749</v>
      </c>
      <c r="J9" s="7">
        <f t="shared" si="4"/>
        <v>1314063.8131200001</v>
      </c>
      <c r="K9" s="152">
        <f t="shared" si="2"/>
        <v>8.0421754179158759E-3</v>
      </c>
      <c r="M9" s="129">
        <v>0.01</v>
      </c>
      <c r="N9" s="28" t="s">
        <v>63</v>
      </c>
    </row>
    <row r="10" spans="1:14" x14ac:dyDescent="0.25">
      <c r="D10" s="3" t="s">
        <v>2</v>
      </c>
      <c r="E10" s="7"/>
      <c r="F10" s="7"/>
      <c r="G10" s="138">
        <f t="shared" si="3"/>
        <v>41064494.160000004</v>
      </c>
      <c r="H10" s="96">
        <f t="shared" si="0"/>
        <v>144593.28929577465</v>
      </c>
      <c r="I10" s="96">
        <f t="shared" si="1"/>
        <v>2848.9311891216876</v>
      </c>
      <c r="J10" s="7">
        <f t="shared" si="4"/>
        <v>6570319.0656000003</v>
      </c>
      <c r="K10" s="152">
        <f t="shared" si="2"/>
        <v>4.0210877089579378E-2</v>
      </c>
      <c r="M10" s="129">
        <v>0.05</v>
      </c>
      <c r="N10" s="28" t="s">
        <v>63</v>
      </c>
    </row>
    <row r="11" spans="1:14" x14ac:dyDescent="0.25">
      <c r="D11" s="3" t="s">
        <v>14</v>
      </c>
      <c r="E11" s="7"/>
      <c r="F11" s="7"/>
      <c r="G11" s="138">
        <f t="shared" si="3"/>
        <v>8212898.8320000004</v>
      </c>
      <c r="H11" s="96">
        <f t="shared" si="0"/>
        <v>28918.65785915493</v>
      </c>
      <c r="I11" s="96">
        <f t="shared" si="1"/>
        <v>569.78623782433749</v>
      </c>
      <c r="J11" s="7">
        <f t="shared" si="4"/>
        <v>1314063.8131200001</v>
      </c>
      <c r="K11" s="152">
        <f t="shared" si="2"/>
        <v>8.0421754179158759E-3</v>
      </c>
      <c r="M11" s="129">
        <v>0.01</v>
      </c>
      <c r="N11" s="28" t="s">
        <v>63</v>
      </c>
    </row>
    <row r="12" spans="1:14" x14ac:dyDescent="0.25">
      <c r="D12" s="3" t="s">
        <v>15</v>
      </c>
      <c r="E12" s="7"/>
      <c r="F12" s="7"/>
      <c r="G12" s="138">
        <f t="shared" si="3"/>
        <v>4106449.4160000002</v>
      </c>
      <c r="H12" s="96">
        <f t="shared" si="0"/>
        <v>14459.328929577465</v>
      </c>
      <c r="I12" s="96">
        <f t="shared" si="1"/>
        <v>284.89311891216875</v>
      </c>
      <c r="J12" s="7">
        <f t="shared" si="4"/>
        <v>657031.90656000003</v>
      </c>
      <c r="K12" s="152">
        <f t="shared" si="2"/>
        <v>4.0210877089579379E-3</v>
      </c>
      <c r="M12" s="129">
        <v>5.0000000000000001E-3</v>
      </c>
      <c r="N12" s="28" t="s">
        <v>63</v>
      </c>
    </row>
    <row r="13" spans="1:14" x14ac:dyDescent="0.25">
      <c r="D13" s="6" t="s">
        <v>16</v>
      </c>
      <c r="E13" s="12"/>
      <c r="F13" s="12"/>
      <c r="G13" s="85">
        <f>SUM(G7:G12)</f>
        <v>151938628.39200002</v>
      </c>
      <c r="H13" s="85">
        <f>SUM(H7:H12)</f>
        <v>534995.17039436614</v>
      </c>
      <c r="I13" s="85">
        <f>SUM(I7:I12)</f>
        <v>10541.045399750243</v>
      </c>
      <c r="J13" s="13">
        <f>SUM(J7:J12)</f>
        <v>24310180.542720001</v>
      </c>
      <c r="K13" s="152">
        <f t="shared" si="2"/>
        <v>0.1487802452314437</v>
      </c>
      <c r="M13" s="40"/>
    </row>
    <row r="14" spans="1:14" x14ac:dyDescent="0.25">
      <c r="G14" s="138"/>
      <c r="H14" s="96"/>
      <c r="I14" s="96"/>
      <c r="J14" s="7"/>
      <c r="K14" s="11"/>
      <c r="L14" s="11"/>
      <c r="M14" s="40"/>
    </row>
    <row r="15" spans="1:14" x14ac:dyDescent="0.25">
      <c r="D15" s="6" t="s">
        <v>17</v>
      </c>
      <c r="G15" s="138"/>
      <c r="H15" s="96"/>
      <c r="I15" s="96"/>
      <c r="J15" s="7"/>
      <c r="K15" s="11"/>
      <c r="L15" s="11"/>
      <c r="M15" s="40"/>
    </row>
    <row r="16" spans="1:14" x14ac:dyDescent="0.25">
      <c r="D16" s="27" t="s">
        <v>51</v>
      </c>
      <c r="E16" s="7"/>
      <c r="F16" s="7"/>
      <c r="G16" s="138">
        <f>1*10000000</f>
        <v>10000000</v>
      </c>
      <c r="H16" s="96">
        <f>G16/$F$45</f>
        <v>35211.267605633802</v>
      </c>
      <c r="I16" s="96">
        <f>G16/$F$50</f>
        <v>693.76994588594425</v>
      </c>
      <c r="J16" s="7">
        <f>G16*0.16</f>
        <v>1600000</v>
      </c>
      <c r="K16" s="152">
        <f>G16/$G$24</f>
        <v>9.7921277035351601E-3</v>
      </c>
      <c r="M16" s="34">
        <v>10000000</v>
      </c>
      <c r="N16" s="28" t="s">
        <v>61</v>
      </c>
    </row>
    <row r="17" spans="4:14" x14ac:dyDescent="0.25">
      <c r="D17" s="3" t="s">
        <v>19</v>
      </c>
      <c r="E17" s="7"/>
      <c r="F17" s="7"/>
      <c r="G17" s="138">
        <f>F46*M17</f>
        <v>684126000</v>
      </c>
      <c r="H17" s="96">
        <f>G17/$F$45</f>
        <v>2408894.3661971833</v>
      </c>
      <c r="I17" s="96">
        <f>G17/$F$50</f>
        <v>47462.605799916746</v>
      </c>
      <c r="J17" s="7">
        <f t="shared" ref="J17:J19" si="5">G17*0.16</f>
        <v>109460160</v>
      </c>
      <c r="K17" s="152">
        <f>G17/$G$24</f>
        <v>0.66990491573086941</v>
      </c>
      <c r="M17" s="34">
        <v>55350</v>
      </c>
      <c r="N17" s="28" t="s">
        <v>62</v>
      </c>
    </row>
    <row r="18" spans="4:14" x14ac:dyDescent="0.25">
      <c r="D18" s="3" t="s">
        <v>20</v>
      </c>
      <c r="E18" s="7"/>
      <c r="F18" s="7"/>
      <c r="G18" s="138">
        <f>SUM(G16:G17)*M18</f>
        <v>111060160</v>
      </c>
      <c r="H18" s="96">
        <f>G18/$F$45</f>
        <v>391056.90140845068</v>
      </c>
      <c r="I18" s="96">
        <f>G18/$F$50</f>
        <v>7705.0201193284311</v>
      </c>
      <c r="J18" s="7">
        <f>G18</f>
        <v>111060160</v>
      </c>
      <c r="K18" s="152">
        <f>G18/$G$24</f>
        <v>0.10875152694950474</v>
      </c>
      <c r="M18" s="129">
        <v>0.16</v>
      </c>
    </row>
    <row r="19" spans="4:14" x14ac:dyDescent="0.25">
      <c r="D19" s="3" t="s">
        <v>35</v>
      </c>
      <c r="E19" s="7"/>
      <c r="F19" s="7"/>
      <c r="G19" s="138">
        <f>SUM(G16:G18)*M19</f>
        <v>16103723.200000001</v>
      </c>
      <c r="H19" s="96">
        <f>G19/$F$45</f>
        <v>56703.250704225356</v>
      </c>
      <c r="I19" s="96">
        <f>G19/$F$50</f>
        <v>1117.2279173026225</v>
      </c>
      <c r="J19" s="7">
        <f t="shared" si="5"/>
        <v>2576595.7120000003</v>
      </c>
      <c r="K19" s="152">
        <f>G19/$G$24</f>
        <v>1.576897140767819E-2</v>
      </c>
      <c r="M19" s="129">
        <v>0.02</v>
      </c>
    </row>
    <row r="20" spans="4:14" x14ac:dyDescent="0.25">
      <c r="D20" s="6" t="s">
        <v>22</v>
      </c>
      <c r="E20" s="12"/>
      <c r="F20" s="12"/>
      <c r="G20" s="85">
        <f>SUM(G16:G19)</f>
        <v>821289883.20000005</v>
      </c>
      <c r="H20" s="85">
        <f>SUM(H16:H19)</f>
        <v>2891865.785915493</v>
      </c>
      <c r="I20" s="85">
        <f>SUM(I16:I19)</f>
        <v>56978.623782433744</v>
      </c>
      <c r="J20" s="13">
        <f t="shared" ref="J20" si="6">SUM(J16:J19)</f>
        <v>224696915.71200001</v>
      </c>
      <c r="K20" s="152">
        <f>G20/$G$24</f>
        <v>0.80421754179158755</v>
      </c>
    </row>
    <row r="21" spans="4:14" x14ac:dyDescent="0.25">
      <c r="E21" s="7"/>
      <c r="F21" s="7"/>
      <c r="G21" s="139"/>
    </row>
    <row r="22" spans="4:14" x14ac:dyDescent="0.25">
      <c r="D22" s="6" t="s">
        <v>23</v>
      </c>
      <c r="E22" s="7"/>
      <c r="F22" s="7"/>
      <c r="G22" s="140"/>
      <c r="H22" s="96">
        <f>G22/$F$45</f>
        <v>0</v>
      </c>
      <c r="I22" s="96"/>
      <c r="K22" s="24"/>
    </row>
    <row r="23" spans="4:14" x14ac:dyDescent="0.25">
      <c r="D23" s="6"/>
      <c r="E23" s="7"/>
      <c r="F23" s="7"/>
    </row>
    <row r="24" spans="4:14" x14ac:dyDescent="0.25">
      <c r="D24" s="75" t="s">
        <v>103</v>
      </c>
      <c r="E24" s="15"/>
      <c r="F24" s="15"/>
      <c r="G24" s="86">
        <f>G4+G20+G13</f>
        <v>1021228511.592</v>
      </c>
      <c r="H24" s="86">
        <f>H4+H20+H13+H22</f>
        <v>3595875.0408169013</v>
      </c>
      <c r="I24" s="86">
        <f>I4+I20+I13+I22</f>
        <v>70849.764922436516</v>
      </c>
      <c r="J24" s="16">
        <f>J4+J20+J13+J22</f>
        <v>249007096.25472</v>
      </c>
      <c r="K24" s="152">
        <f>G24/$G$24</f>
        <v>1</v>
      </c>
    </row>
    <row r="25" spans="4:14" x14ac:dyDescent="0.25">
      <c r="D25" s="7"/>
      <c r="E25" s="7"/>
      <c r="F25" s="7"/>
      <c r="G25" s="87"/>
    </row>
    <row r="26" spans="4:14" x14ac:dyDescent="0.25">
      <c r="D26" s="36" t="s">
        <v>66</v>
      </c>
      <c r="E26" s="7"/>
      <c r="F26" s="7"/>
      <c r="G26" s="88">
        <f>G24-G18</f>
        <v>910168351.59200001</v>
      </c>
      <c r="H26" s="96">
        <f>G26/$F$45</f>
        <v>3204818.1394084506</v>
      </c>
      <c r="I26" s="96">
        <f>G26/$F$50</f>
        <v>63144.744803108093</v>
      </c>
    </row>
    <row r="27" spans="4:14" x14ac:dyDescent="0.25">
      <c r="D27" s="7"/>
      <c r="E27" s="7"/>
      <c r="F27" s="7"/>
      <c r="G27" s="87"/>
    </row>
    <row r="28" spans="4:14" ht="18.75" x14ac:dyDescent="0.3">
      <c r="D28" s="8" t="s">
        <v>24</v>
      </c>
      <c r="E28" s="7"/>
      <c r="F28" s="7"/>
      <c r="G28" s="89"/>
    </row>
    <row r="29" spans="4:14" x14ac:dyDescent="0.25">
      <c r="E29" s="7"/>
      <c r="F29" s="7"/>
    </row>
    <row r="30" spans="4:14" x14ac:dyDescent="0.25">
      <c r="D30" s="6" t="s">
        <v>25</v>
      </c>
      <c r="E30" s="132"/>
      <c r="F30" s="132"/>
    </row>
    <row r="31" spans="4:14" x14ac:dyDescent="0.25">
      <c r="D31" s="3" t="s">
        <v>9</v>
      </c>
      <c r="E31" s="132"/>
      <c r="F31" s="132"/>
      <c r="G31" s="87">
        <f>G4</f>
        <v>48000000</v>
      </c>
      <c r="H31" s="90">
        <f>G31/$G$35</f>
        <v>4.7002212976968764E-2</v>
      </c>
    </row>
    <row r="32" spans="4:14" x14ac:dyDescent="0.25">
      <c r="D32" s="3" t="s">
        <v>10</v>
      </c>
      <c r="E32" s="132"/>
      <c r="F32" s="132"/>
      <c r="G32" s="87">
        <f>G13</f>
        <v>151938628.39200002</v>
      </c>
      <c r="H32" s="90">
        <f t="shared" ref="H32:H34" si="7">G32/$G$35</f>
        <v>0.1487802452314437</v>
      </c>
    </row>
    <row r="33" spans="4:8" x14ac:dyDescent="0.25">
      <c r="D33" s="3" t="s">
        <v>17</v>
      </c>
      <c r="E33" s="132"/>
      <c r="F33" s="132"/>
      <c r="G33" s="87">
        <f>G20</f>
        <v>821289883.20000005</v>
      </c>
      <c r="H33" s="90">
        <f t="shared" si="7"/>
        <v>0.80421754179158755</v>
      </c>
    </row>
    <row r="34" spans="4:8" x14ac:dyDescent="0.25">
      <c r="D34" s="3" t="s">
        <v>26</v>
      </c>
      <c r="E34" s="133"/>
      <c r="F34" s="133"/>
      <c r="G34" s="87">
        <f>G22</f>
        <v>0</v>
      </c>
      <c r="H34" s="90">
        <f t="shared" si="7"/>
        <v>0</v>
      </c>
    </row>
    <row r="35" spans="4:8" x14ac:dyDescent="0.25">
      <c r="D35" s="6" t="s">
        <v>27</v>
      </c>
      <c r="E35" s="133"/>
      <c r="F35" s="133"/>
      <c r="G35" s="85">
        <f>SUM(G31:G34)</f>
        <v>1021228511.592</v>
      </c>
      <c r="H35" s="97">
        <f>SUM(H31:H34)</f>
        <v>1</v>
      </c>
    </row>
    <row r="36" spans="4:8" x14ac:dyDescent="0.25">
      <c r="E36" s="12"/>
      <c r="F36" s="12"/>
    </row>
    <row r="37" spans="4:8" x14ac:dyDescent="0.25">
      <c r="D37" s="6" t="s">
        <v>28</v>
      </c>
      <c r="E37" s="12"/>
      <c r="F37" s="12"/>
    </row>
    <row r="38" spans="4:8" x14ac:dyDescent="0.25">
      <c r="D38" s="3" t="s">
        <v>29</v>
      </c>
      <c r="E38" s="12"/>
      <c r="F38" s="12"/>
      <c r="G38" s="87">
        <f>$G$35*H38</f>
        <v>204245702.31840003</v>
      </c>
      <c r="H38" s="141">
        <v>0.2</v>
      </c>
    </row>
    <row r="39" spans="4:8" x14ac:dyDescent="0.25">
      <c r="D39" s="3" t="s">
        <v>30</v>
      </c>
      <c r="E39" s="12"/>
      <c r="F39" s="12"/>
      <c r="G39" s="87">
        <f t="shared" ref="G39:G40" si="8">$G$35*H39</f>
        <v>612737106.95519996</v>
      </c>
      <c r="H39" s="141">
        <v>0.6</v>
      </c>
    </row>
    <row r="40" spans="4:8" x14ac:dyDescent="0.25">
      <c r="D40" s="3" t="s">
        <v>31</v>
      </c>
      <c r="E40" s="12"/>
      <c r="F40" s="12"/>
      <c r="G40" s="87">
        <f t="shared" si="8"/>
        <v>204245702.31840003</v>
      </c>
      <c r="H40" s="141">
        <v>0.2</v>
      </c>
    </row>
    <row r="41" spans="4:8" x14ac:dyDescent="0.25">
      <c r="D41" s="6" t="s">
        <v>32</v>
      </c>
      <c r="E41" s="18"/>
      <c r="F41" s="18"/>
      <c r="G41" s="85">
        <f>SUM(G38:G40)</f>
        <v>1021228511.592</v>
      </c>
      <c r="H41" s="97">
        <f>SUM(H38:H40)</f>
        <v>1</v>
      </c>
    </row>
    <row r="42" spans="4:8" x14ac:dyDescent="0.25">
      <c r="E42" s="12"/>
      <c r="F42" s="12"/>
    </row>
    <row r="43" spans="4:8" x14ac:dyDescent="0.25">
      <c r="D43" s="19" t="s">
        <v>44</v>
      </c>
      <c r="E43" s="19"/>
      <c r="F43" s="19"/>
      <c r="G43" s="91"/>
    </row>
    <row r="44" spans="4:8" x14ac:dyDescent="0.25">
      <c r="D44" s="20" t="s">
        <v>36</v>
      </c>
      <c r="E44" s="92" t="s">
        <v>37</v>
      </c>
      <c r="F44" s="92" t="s">
        <v>38</v>
      </c>
      <c r="G44" s="92" t="s">
        <v>1</v>
      </c>
    </row>
    <row r="45" spans="4:8" x14ac:dyDescent="0.25">
      <c r="D45" s="3" t="s">
        <v>39</v>
      </c>
      <c r="E45" s="30" t="s">
        <v>40</v>
      </c>
      <c r="F45" s="30">
        <f>F59</f>
        <v>284</v>
      </c>
    </row>
    <row r="46" spans="4:8" x14ac:dyDescent="0.25">
      <c r="D46" s="28" t="s">
        <v>3</v>
      </c>
      <c r="E46" s="30"/>
      <c r="F46" s="128">
        <f>SUMPRODUCT(F55:F58,G55:G58)</f>
        <v>12360</v>
      </c>
      <c r="G46" s="93" t="s">
        <v>50</v>
      </c>
    </row>
    <row r="47" spans="4:8" x14ac:dyDescent="0.25">
      <c r="D47" s="28" t="s">
        <v>52</v>
      </c>
      <c r="E47" s="30"/>
      <c r="F47" s="90">
        <v>0.15</v>
      </c>
      <c r="G47" s="93"/>
    </row>
    <row r="48" spans="4:8" x14ac:dyDescent="0.25">
      <c r="D48" s="28" t="s">
        <v>58</v>
      </c>
      <c r="E48" s="30"/>
      <c r="F48" s="128">
        <f>(F46*F47)+F46</f>
        <v>14214</v>
      </c>
    </row>
    <row r="49" spans="4:12" x14ac:dyDescent="0.25">
      <c r="D49" s="28" t="s">
        <v>59</v>
      </c>
      <c r="E49" s="30"/>
      <c r="F49" s="128">
        <v>200</v>
      </c>
    </row>
    <row r="50" spans="4:12" x14ac:dyDescent="0.25">
      <c r="D50" s="130" t="s">
        <v>77</v>
      </c>
      <c r="E50" s="30"/>
      <c r="F50" s="128">
        <f>F48+F49</f>
        <v>14414</v>
      </c>
    </row>
    <row r="51" spans="4:12" x14ac:dyDescent="0.25">
      <c r="D51" s="3" t="s">
        <v>41</v>
      </c>
      <c r="E51" s="30"/>
      <c r="F51" s="30">
        <v>1</v>
      </c>
      <c r="G51" s="94" t="s">
        <v>53</v>
      </c>
    </row>
    <row r="52" spans="4:12" x14ac:dyDescent="0.25">
      <c r="E52" s="30"/>
      <c r="F52" s="30">
        <f>F51*4046</f>
        <v>4046</v>
      </c>
      <c r="G52" s="93" t="s">
        <v>50</v>
      </c>
    </row>
    <row r="53" spans="4:12" x14ac:dyDescent="0.25">
      <c r="E53" s="30"/>
      <c r="F53" s="30"/>
      <c r="G53" s="93"/>
      <c r="I53" s="165" t="s">
        <v>87</v>
      </c>
      <c r="J53" s="165"/>
      <c r="K53" s="165"/>
      <c r="L53" s="165"/>
    </row>
    <row r="54" spans="4:12" ht="30" x14ac:dyDescent="0.25">
      <c r="E54" s="30"/>
      <c r="F54" s="35" t="s">
        <v>65</v>
      </c>
      <c r="G54" s="35" t="s">
        <v>64</v>
      </c>
      <c r="I54" s="137" t="s">
        <v>67</v>
      </c>
      <c r="J54" s="137" t="s">
        <v>68</v>
      </c>
      <c r="K54" s="137" t="s">
        <v>70</v>
      </c>
      <c r="L54" s="137" t="s">
        <v>69</v>
      </c>
    </row>
    <row r="55" spans="4:12" x14ac:dyDescent="0.25">
      <c r="D55" s="3" t="s">
        <v>45</v>
      </c>
      <c r="E55" s="30" t="s">
        <v>46</v>
      </c>
      <c r="F55" s="30">
        <v>100</v>
      </c>
      <c r="G55" s="30">
        <v>21</v>
      </c>
      <c r="I55" s="98">
        <f>$G55*$I$24</f>
        <v>1487845.0633711668</v>
      </c>
      <c r="J55" s="98">
        <f>$G55*$I$26</f>
        <v>1326039.64086527</v>
      </c>
      <c r="K55" s="124">
        <f>I55-J55</f>
        <v>161805.42250589677</v>
      </c>
      <c r="L55" s="125">
        <f>K55/J55</f>
        <v>0.12202155766649267</v>
      </c>
    </row>
    <row r="56" spans="4:12" x14ac:dyDescent="0.25">
      <c r="E56" s="30" t="s">
        <v>42</v>
      </c>
      <c r="F56" s="30">
        <v>28</v>
      </c>
      <c r="G56" s="30">
        <v>45</v>
      </c>
      <c r="I56" s="98">
        <f>$G56*$I$24</f>
        <v>3188239.4215096431</v>
      </c>
      <c r="J56" s="98">
        <f>$G56*$I$26</f>
        <v>2841513.516139864</v>
      </c>
      <c r="K56" s="124">
        <f t="shared" ref="K56:K58" si="9">I56-J56</f>
        <v>346725.9053697791</v>
      </c>
      <c r="L56" s="125">
        <f t="shared" ref="L56:L58" si="10">K56/J56</f>
        <v>0.12202155766649278</v>
      </c>
    </row>
    <row r="57" spans="4:12" x14ac:dyDescent="0.25">
      <c r="E57" s="30" t="s">
        <v>48</v>
      </c>
      <c r="F57" s="30">
        <v>24</v>
      </c>
      <c r="G57" s="30">
        <v>45</v>
      </c>
      <c r="I57" s="98">
        <f>$G57*$I$24</f>
        <v>3188239.4215096431</v>
      </c>
      <c r="J57" s="98">
        <f>$G57*$I$26</f>
        <v>2841513.516139864</v>
      </c>
      <c r="K57" s="124">
        <f t="shared" si="9"/>
        <v>346725.9053697791</v>
      </c>
      <c r="L57" s="125">
        <f t="shared" si="10"/>
        <v>0.12202155766649278</v>
      </c>
    </row>
    <row r="58" spans="4:12" x14ac:dyDescent="0.25">
      <c r="E58" s="30" t="s">
        <v>43</v>
      </c>
      <c r="F58" s="30">
        <v>132</v>
      </c>
      <c r="G58" s="30">
        <v>60</v>
      </c>
      <c r="I58" s="98">
        <f>$G58*$I$24</f>
        <v>4250985.8953461908</v>
      </c>
      <c r="J58" s="98">
        <f>$G58*$I$26</f>
        <v>3788684.6881864858</v>
      </c>
      <c r="K58" s="124">
        <f t="shared" si="9"/>
        <v>462301.20715970499</v>
      </c>
      <c r="L58" s="125">
        <f t="shared" si="10"/>
        <v>0.12202155766649266</v>
      </c>
    </row>
    <row r="59" spans="4:12" x14ac:dyDescent="0.25">
      <c r="E59" s="30"/>
      <c r="F59" s="115">
        <f>SUM(F55:F58)</f>
        <v>284</v>
      </c>
    </row>
    <row r="60" spans="4:12" x14ac:dyDescent="0.25">
      <c r="E60" s="30"/>
      <c r="F60" s="35"/>
    </row>
    <row r="61" spans="4:12" x14ac:dyDescent="0.25">
      <c r="D61" s="28" t="s">
        <v>54</v>
      </c>
      <c r="E61" s="30"/>
      <c r="F61" s="35">
        <v>0.5</v>
      </c>
    </row>
    <row r="62" spans="4:12" x14ac:dyDescent="0.25">
      <c r="D62" s="28" t="s">
        <v>55</v>
      </c>
      <c r="E62" s="30"/>
      <c r="F62" s="30">
        <f>F59*F61</f>
        <v>142</v>
      </c>
    </row>
    <row r="63" spans="4:12" x14ac:dyDescent="0.25">
      <c r="D63" s="28" t="s">
        <v>57</v>
      </c>
      <c r="E63" s="30"/>
      <c r="F63" s="30">
        <v>35</v>
      </c>
    </row>
    <row r="64" spans="4:12" x14ac:dyDescent="0.25">
      <c r="D64" s="28" t="s">
        <v>56</v>
      </c>
      <c r="E64" s="30"/>
      <c r="F64" s="116">
        <f>F62*F63</f>
        <v>4970</v>
      </c>
    </row>
    <row r="65" spans="4:12" x14ac:dyDescent="0.25">
      <c r="D65" s="28"/>
      <c r="E65" s="30"/>
      <c r="F65" s="128"/>
    </row>
    <row r="66" spans="4:12" x14ac:dyDescent="0.25">
      <c r="D66" s="153" t="s">
        <v>90</v>
      </c>
      <c r="E66" s="30"/>
      <c r="F66" s="117">
        <f>F48+F64</f>
        <v>19184</v>
      </c>
    </row>
    <row r="68" spans="4:12" x14ac:dyDescent="0.25">
      <c r="G68" s="95"/>
      <c r="H68" s="95"/>
      <c r="K68" s="3"/>
      <c r="L68" s="3"/>
    </row>
    <row r="69" spans="4:12" x14ac:dyDescent="0.25">
      <c r="G69" s="95"/>
      <c r="H69" s="95"/>
      <c r="K69" s="3"/>
      <c r="L69" s="3"/>
    </row>
    <row r="70" spans="4:12" x14ac:dyDescent="0.25">
      <c r="G70" s="95"/>
      <c r="H70" s="95"/>
      <c r="K70" s="3"/>
      <c r="L70" s="3"/>
    </row>
    <row r="71" spans="4:12" x14ac:dyDescent="0.25">
      <c r="G71" s="95"/>
      <c r="H71" s="95"/>
      <c r="K71" s="3"/>
      <c r="L71" s="3"/>
    </row>
    <row r="72" spans="4:12" x14ac:dyDescent="0.25">
      <c r="G72" s="95"/>
      <c r="H72" s="95"/>
      <c r="K72" s="3"/>
      <c r="L72" s="3"/>
    </row>
    <row r="73" spans="4:12" x14ac:dyDescent="0.25">
      <c r="G73" s="95"/>
      <c r="H73" s="95"/>
      <c r="K73" s="3"/>
      <c r="L73" s="3"/>
    </row>
  </sheetData>
  <mergeCells count="1">
    <mergeCell ref="I53:L5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A74"/>
  <sheetViews>
    <sheetView showGridLines="0" topLeftCell="A44" zoomScale="60" zoomScaleNormal="60" zoomScalePageLayoutView="28" workbookViewId="0">
      <selection activeCell="N24" sqref="N24"/>
    </sheetView>
  </sheetViews>
  <sheetFormatPr defaultColWidth="8.85546875" defaultRowHeight="15" x14ac:dyDescent="0.25"/>
  <cols>
    <col min="1" max="3" width="3.5703125" style="40" customWidth="1"/>
    <col min="4" max="4" width="61.5703125" style="40" customWidth="1"/>
    <col min="5" max="5" width="17.140625" style="101" bestFit="1" customWidth="1"/>
    <col min="6" max="6" width="16.5703125" style="101" customWidth="1"/>
    <col min="7" max="7" width="22.85546875" style="101" bestFit="1" customWidth="1"/>
    <col min="8" max="8" width="15.5703125" style="40" customWidth="1"/>
    <col min="9" max="9" width="24.85546875" style="41" customWidth="1"/>
    <col min="10" max="10" width="15.140625" style="41" customWidth="1"/>
    <col min="11" max="11" width="0.140625" style="40" customWidth="1"/>
    <col min="12" max="12" width="10.85546875" style="40" customWidth="1"/>
    <col min="13" max="13" width="5.85546875" style="40" customWidth="1"/>
    <col min="14" max="14" width="16.5703125" style="40" bestFit="1" customWidth="1"/>
    <col min="15" max="15" width="38.42578125" style="40" customWidth="1"/>
    <col min="16" max="16" width="30.5703125" style="40" customWidth="1"/>
    <col min="17" max="17" width="25.140625" style="40" customWidth="1"/>
    <col min="18" max="20" width="8.85546875" style="40"/>
    <col min="21" max="21" width="19.5703125" style="40" bestFit="1" customWidth="1"/>
    <col min="22" max="22" width="27.5703125" style="40" bestFit="1" customWidth="1"/>
    <col min="23" max="23" width="16.5703125" style="40" bestFit="1" customWidth="1"/>
    <col min="24" max="24" width="11.140625" style="40" bestFit="1" customWidth="1"/>
    <col min="25" max="25" width="15.42578125" style="40" bestFit="1" customWidth="1"/>
    <col min="26" max="26" width="7.5703125" style="40" bestFit="1" customWidth="1"/>
    <col min="27" max="16384" width="8.85546875" style="40"/>
  </cols>
  <sheetData>
    <row r="1" spans="2:12" s="3" customFormat="1" ht="21" x14ac:dyDescent="0.35">
      <c r="B1" s="4"/>
      <c r="D1" s="1" t="s">
        <v>74</v>
      </c>
      <c r="E1" s="83"/>
      <c r="F1" s="83"/>
      <c r="G1" s="83"/>
      <c r="H1" s="2"/>
      <c r="I1" s="2"/>
      <c r="J1" s="2"/>
      <c r="K1" s="2"/>
      <c r="L1" s="2"/>
    </row>
    <row r="2" spans="2:12" x14ac:dyDescent="0.25">
      <c r="D2" s="42" t="s">
        <v>9</v>
      </c>
      <c r="E2" s="135">
        <v>25000000</v>
      </c>
      <c r="F2" s="102">
        <f>E2/$F$47</f>
        <v>104166.66666666667</v>
      </c>
      <c r="G2" s="102">
        <f>E2/$F$52</f>
        <v>899.2805755395683</v>
      </c>
      <c r="H2" s="44"/>
      <c r="I2" s="159">
        <f>E2/$E$22</f>
        <v>1.3182283904718199E-2</v>
      </c>
      <c r="J2" s="45"/>
    </row>
    <row r="3" spans="2:12" x14ac:dyDescent="0.25">
      <c r="E3" s="135"/>
      <c r="F3" s="102"/>
      <c r="G3" s="102"/>
      <c r="H3" s="44"/>
      <c r="I3" s="45"/>
      <c r="J3" s="45"/>
    </row>
    <row r="4" spans="2:12" x14ac:dyDescent="0.25">
      <c r="D4" s="42" t="s">
        <v>10</v>
      </c>
      <c r="F4" s="102"/>
      <c r="G4" s="102"/>
    </row>
    <row r="5" spans="2:12" x14ac:dyDescent="0.25">
      <c r="D5" s="40" t="s">
        <v>11</v>
      </c>
      <c r="E5" s="135">
        <f>J5*E18</f>
        <v>94758720</v>
      </c>
      <c r="F5" s="102">
        <f t="shared" ref="F5:F11" si="0">E5/$F$47</f>
        <v>394828</v>
      </c>
      <c r="G5" s="102">
        <f t="shared" ref="G5:G24" si="1">E5/$F$52</f>
        <v>3408.5870503597121</v>
      </c>
      <c r="H5" s="44">
        <f>E5*0.16</f>
        <v>15161395.200000001</v>
      </c>
      <c r="I5" s="159">
        <f t="shared" ref="I5:I11" si="2">E5/$E$22</f>
        <v>4.996545397950794E-2</v>
      </c>
      <c r="J5" s="129">
        <v>0.06</v>
      </c>
      <c r="K5" s="131" t="s">
        <v>63</v>
      </c>
    </row>
    <row r="6" spans="2:12" x14ac:dyDescent="0.25">
      <c r="D6" s="40" t="s">
        <v>12</v>
      </c>
      <c r="E6" s="135">
        <f>J6*E18</f>
        <v>78965600</v>
      </c>
      <c r="F6" s="102">
        <f t="shared" si="0"/>
        <v>329023.33333333331</v>
      </c>
      <c r="G6" s="102">
        <f t="shared" si="1"/>
        <v>2840.4892086330933</v>
      </c>
      <c r="H6" s="44">
        <f t="shared" ref="H6:H10" si="3">E6*0.16</f>
        <v>12634496</v>
      </c>
      <c r="I6" s="159">
        <f t="shared" si="2"/>
        <v>4.1637878316256614E-2</v>
      </c>
      <c r="J6" s="129">
        <v>0.05</v>
      </c>
      <c r="K6" s="131" t="s">
        <v>63</v>
      </c>
    </row>
    <row r="7" spans="2:12" x14ac:dyDescent="0.25">
      <c r="D7" s="40" t="s">
        <v>13</v>
      </c>
      <c r="E7" s="135">
        <f>J7*E18</f>
        <v>15793120</v>
      </c>
      <c r="F7" s="102">
        <f t="shared" si="0"/>
        <v>65804.666666666672</v>
      </c>
      <c r="G7" s="102">
        <f t="shared" si="1"/>
        <v>568.09784172661875</v>
      </c>
      <c r="H7" s="44">
        <f t="shared" si="3"/>
        <v>2526899.2000000002</v>
      </c>
      <c r="I7" s="159">
        <f t="shared" si="2"/>
        <v>8.3275756632513239E-3</v>
      </c>
      <c r="J7" s="129">
        <v>0.01</v>
      </c>
      <c r="K7" s="131" t="s">
        <v>63</v>
      </c>
    </row>
    <row r="8" spans="2:12" x14ac:dyDescent="0.25">
      <c r="D8" s="40" t="s">
        <v>2</v>
      </c>
      <c r="E8" s="135">
        <f>J8*E18</f>
        <v>78965600</v>
      </c>
      <c r="F8" s="102">
        <f t="shared" si="0"/>
        <v>329023.33333333331</v>
      </c>
      <c r="G8" s="102">
        <f t="shared" si="1"/>
        <v>2840.4892086330933</v>
      </c>
      <c r="H8" s="44">
        <f t="shared" si="3"/>
        <v>12634496</v>
      </c>
      <c r="I8" s="159">
        <f t="shared" si="2"/>
        <v>4.1637878316256614E-2</v>
      </c>
      <c r="J8" s="129">
        <v>0.05</v>
      </c>
      <c r="K8" s="131" t="s">
        <v>63</v>
      </c>
    </row>
    <row r="9" spans="2:12" x14ac:dyDescent="0.25">
      <c r="D9" s="40" t="s">
        <v>14</v>
      </c>
      <c r="E9" s="135">
        <f>J9*E18</f>
        <v>15793120</v>
      </c>
      <c r="F9" s="102">
        <f t="shared" si="0"/>
        <v>65804.666666666672</v>
      </c>
      <c r="G9" s="102">
        <f t="shared" si="1"/>
        <v>568.09784172661875</v>
      </c>
      <c r="H9" s="44">
        <f t="shared" si="3"/>
        <v>2526899.2000000002</v>
      </c>
      <c r="I9" s="159">
        <f t="shared" si="2"/>
        <v>8.3275756632513239E-3</v>
      </c>
      <c r="J9" s="129">
        <v>0.01</v>
      </c>
      <c r="K9" s="131" t="s">
        <v>63</v>
      </c>
    </row>
    <row r="10" spans="2:12" x14ac:dyDescent="0.25">
      <c r="D10" s="40" t="s">
        <v>15</v>
      </c>
      <c r="E10" s="135">
        <f>J10*E18</f>
        <v>7896560</v>
      </c>
      <c r="F10" s="102">
        <f t="shared" si="0"/>
        <v>32902.333333333336</v>
      </c>
      <c r="G10" s="102">
        <f t="shared" si="1"/>
        <v>284.04892086330938</v>
      </c>
      <c r="H10" s="44">
        <f t="shared" si="3"/>
        <v>1263449.6000000001</v>
      </c>
      <c r="I10" s="159">
        <f t="shared" si="2"/>
        <v>4.163787831625662E-3</v>
      </c>
      <c r="J10" s="129">
        <v>5.0000000000000001E-3</v>
      </c>
      <c r="K10" s="131" t="s">
        <v>63</v>
      </c>
    </row>
    <row r="11" spans="2:12" x14ac:dyDescent="0.25">
      <c r="D11" s="42" t="s">
        <v>16</v>
      </c>
      <c r="E11" s="103">
        <f>SUM(E5:E10)</f>
        <v>292172720</v>
      </c>
      <c r="F11" s="126">
        <f t="shared" si="0"/>
        <v>1217386.3333333333</v>
      </c>
      <c r="G11" s="126">
        <f t="shared" si="1"/>
        <v>10509.810071942446</v>
      </c>
      <c r="H11" s="48">
        <f>SUM(H5:H10)</f>
        <v>46747635.20000001</v>
      </c>
      <c r="I11" s="159">
        <f t="shared" si="2"/>
        <v>0.15406014977014948</v>
      </c>
      <c r="J11" s="49"/>
    </row>
    <row r="12" spans="2:12" x14ac:dyDescent="0.25">
      <c r="E12" s="135"/>
      <c r="F12" s="102"/>
      <c r="G12" s="102"/>
      <c r="H12" s="44"/>
      <c r="I12" s="45"/>
      <c r="J12" s="49"/>
    </row>
    <row r="13" spans="2:12" x14ac:dyDescent="0.25">
      <c r="D13" s="42" t="s">
        <v>17</v>
      </c>
      <c r="E13" s="135"/>
      <c r="F13" s="102"/>
      <c r="G13" s="102"/>
      <c r="H13" s="44"/>
      <c r="I13" s="45"/>
      <c r="J13" s="49"/>
    </row>
    <row r="14" spans="2:12" x14ac:dyDescent="0.25">
      <c r="D14" s="40" t="s">
        <v>51</v>
      </c>
      <c r="E14" s="135">
        <f>1*J14</f>
        <v>10000000</v>
      </c>
      <c r="F14" s="102">
        <f>E14/$F$47</f>
        <v>41666.666666666664</v>
      </c>
      <c r="G14" s="102">
        <f t="shared" si="1"/>
        <v>359.71223021582733</v>
      </c>
      <c r="H14" s="44">
        <f>E14*0.16</f>
        <v>1600000</v>
      </c>
      <c r="I14" s="159">
        <f>E14/$E$22</f>
        <v>5.2729135618872795E-3</v>
      </c>
      <c r="J14" s="39">
        <v>10000000</v>
      </c>
    </row>
    <row r="15" spans="2:12" x14ac:dyDescent="0.25">
      <c r="D15" s="40" t="s">
        <v>19</v>
      </c>
      <c r="E15" s="135">
        <f>F48*J15</f>
        <v>1328400000</v>
      </c>
      <c r="F15" s="102">
        <f>E15/$F$47</f>
        <v>5535000</v>
      </c>
      <c r="G15" s="102">
        <f t="shared" si="1"/>
        <v>47784.172661870507</v>
      </c>
      <c r="H15" s="44">
        <f t="shared" ref="H15:H17" si="4">E15*0.16</f>
        <v>212544000</v>
      </c>
      <c r="I15" s="159">
        <f>E15/$E$22</f>
        <v>0.70045383756110624</v>
      </c>
      <c r="J15" s="34">
        <v>55350</v>
      </c>
      <c r="K15" s="40" t="s">
        <v>71</v>
      </c>
    </row>
    <row r="16" spans="2:12" x14ac:dyDescent="0.25">
      <c r="D16" s="40" t="s">
        <v>20</v>
      </c>
      <c r="E16" s="135">
        <f>SUM(E14:E15)*0.16</f>
        <v>214144000</v>
      </c>
      <c r="F16" s="102">
        <f>E16/$F$47</f>
        <v>892266.66666666663</v>
      </c>
      <c r="G16" s="102">
        <f t="shared" si="1"/>
        <v>7703.0215827338134</v>
      </c>
      <c r="H16" s="44">
        <f>E16</f>
        <v>214144000</v>
      </c>
      <c r="I16" s="159">
        <f>E16/$E$22</f>
        <v>0.11291628017967896</v>
      </c>
      <c r="J16" s="50">
        <v>0.16</v>
      </c>
      <c r="K16" s="51"/>
    </row>
    <row r="17" spans="4:15" x14ac:dyDescent="0.25">
      <c r="D17" s="40" t="s">
        <v>35</v>
      </c>
      <c r="E17" s="135">
        <f>SUM(E14:E15)*J17</f>
        <v>26768000</v>
      </c>
      <c r="F17" s="102">
        <f>E17/$F$47</f>
        <v>111533.33333333333</v>
      </c>
      <c r="G17" s="102">
        <f t="shared" si="1"/>
        <v>962.87769784172667</v>
      </c>
      <c r="H17" s="44">
        <f t="shared" si="4"/>
        <v>4282880</v>
      </c>
      <c r="I17" s="159">
        <f>E17/$E$22</f>
        <v>1.411453502245987E-2</v>
      </c>
      <c r="J17" s="46">
        <v>0.02</v>
      </c>
    </row>
    <row r="18" spans="4:15" x14ac:dyDescent="0.25">
      <c r="D18" s="42" t="s">
        <v>22</v>
      </c>
      <c r="E18" s="103">
        <f>SUM(E14:E17)</f>
        <v>1579312000</v>
      </c>
      <c r="F18" s="126">
        <f>E18/$F$47</f>
        <v>6580466.666666667</v>
      </c>
      <c r="G18" s="126">
        <f t="shared" si="1"/>
        <v>56809.784172661872</v>
      </c>
      <c r="H18" s="48">
        <f t="shared" ref="H18" si="5">SUM(H14:H17)</f>
        <v>432570880</v>
      </c>
      <c r="I18" s="159">
        <f>E18/$E$22</f>
        <v>0.83275756632513231</v>
      </c>
      <c r="N18" s="49"/>
    </row>
    <row r="19" spans="4:15" x14ac:dyDescent="0.25">
      <c r="F19" s="102"/>
      <c r="G19" s="102"/>
      <c r="N19" s="49"/>
    </row>
    <row r="20" spans="4:15" x14ac:dyDescent="0.25">
      <c r="D20" s="42" t="s">
        <v>23</v>
      </c>
      <c r="E20" s="135">
        <v>0</v>
      </c>
      <c r="F20" s="102"/>
      <c r="G20" s="102"/>
      <c r="N20" s="52"/>
      <c r="O20" s="51"/>
    </row>
    <row r="21" spans="4:15" x14ac:dyDescent="0.25">
      <c r="D21" s="42"/>
      <c r="F21" s="102"/>
      <c r="G21" s="102"/>
    </row>
    <row r="22" spans="4:15" x14ac:dyDescent="0.25">
      <c r="D22" s="75" t="s">
        <v>103</v>
      </c>
      <c r="E22" s="104">
        <f>E2+E18+E11+E20</f>
        <v>1896484720</v>
      </c>
      <c r="F22" s="127">
        <f>E22/$F$47</f>
        <v>7902019.666666667</v>
      </c>
      <c r="G22" s="127">
        <f t="shared" si="1"/>
        <v>68218.874820143887</v>
      </c>
      <c r="H22" s="53">
        <f>H2+H18+H11+H20</f>
        <v>479318515.19999999</v>
      </c>
      <c r="I22" s="159">
        <f>E22/$E$22</f>
        <v>1</v>
      </c>
    </row>
    <row r="23" spans="4:15" x14ac:dyDescent="0.25">
      <c r="D23" s="54"/>
      <c r="E23" s="105"/>
      <c r="F23" s="106"/>
      <c r="H23" s="55"/>
      <c r="I23" s="56"/>
    </row>
    <row r="24" spans="4:15" x14ac:dyDescent="0.25">
      <c r="D24" s="15" t="s">
        <v>66</v>
      </c>
      <c r="E24" s="86">
        <f>E22-E16</f>
        <v>1682340720</v>
      </c>
      <c r="F24" s="127">
        <f>E24/$F$47</f>
        <v>7009753</v>
      </c>
      <c r="G24" s="127">
        <f t="shared" si="1"/>
        <v>60515.853237410069</v>
      </c>
      <c r="H24" s="55"/>
      <c r="I24" s="56"/>
    </row>
    <row r="25" spans="4:15" x14ac:dyDescent="0.25">
      <c r="D25" s="54"/>
      <c r="E25" s="107"/>
      <c r="F25" s="106"/>
    </row>
    <row r="26" spans="4:15" x14ac:dyDescent="0.25">
      <c r="D26" s="54"/>
      <c r="E26" s="106"/>
      <c r="F26" s="106"/>
      <c r="G26" s="105"/>
    </row>
    <row r="27" spans="4:15" x14ac:dyDescent="0.25">
      <c r="D27" s="43" t="s">
        <v>24</v>
      </c>
    </row>
    <row r="29" spans="4:15" x14ac:dyDescent="0.25">
      <c r="D29" s="42" t="s">
        <v>25</v>
      </c>
    </row>
    <row r="30" spans="4:15" x14ac:dyDescent="0.25">
      <c r="D30" s="40" t="s">
        <v>9</v>
      </c>
      <c r="E30" s="108">
        <f>E2</f>
        <v>25000000</v>
      </c>
      <c r="F30" s="109">
        <f>E30/$E$34</f>
        <v>1.3182283904718199E-2</v>
      </c>
    </row>
    <row r="31" spans="4:15" x14ac:dyDescent="0.25">
      <c r="D31" s="40" t="s">
        <v>10</v>
      </c>
      <c r="E31" s="108">
        <f>E11</f>
        <v>292172720</v>
      </c>
      <c r="F31" s="109">
        <f t="shared" ref="F31:F33" si="6">E31/$E$34</f>
        <v>0.15406014977014948</v>
      </c>
    </row>
    <row r="32" spans="4:15" x14ac:dyDescent="0.25">
      <c r="D32" s="40" t="s">
        <v>17</v>
      </c>
      <c r="E32" s="108">
        <f>E18</f>
        <v>1579312000</v>
      </c>
      <c r="F32" s="109">
        <f t="shared" si="6"/>
        <v>0.83275756632513231</v>
      </c>
    </row>
    <row r="33" spans="4:13" x14ac:dyDescent="0.25">
      <c r="D33" s="40" t="s">
        <v>26</v>
      </c>
      <c r="E33" s="108">
        <f>E20</f>
        <v>0</v>
      </c>
      <c r="F33" s="109">
        <f t="shared" si="6"/>
        <v>0</v>
      </c>
    </row>
    <row r="34" spans="4:13" x14ac:dyDescent="0.25">
      <c r="D34" s="42" t="s">
        <v>27</v>
      </c>
      <c r="E34" s="103">
        <f>SUM(E30:E33)</f>
        <v>1896484720</v>
      </c>
      <c r="F34" s="110">
        <f>SUM(F30:F33)</f>
        <v>1</v>
      </c>
    </row>
    <row r="36" spans="4:13" x14ac:dyDescent="0.25">
      <c r="D36" s="42" t="s">
        <v>28</v>
      </c>
    </row>
    <row r="37" spans="4:13" x14ac:dyDescent="0.25">
      <c r="D37" s="40" t="s">
        <v>29</v>
      </c>
      <c r="E37" s="108">
        <f>$E$34*F37</f>
        <v>379296944</v>
      </c>
      <c r="F37" s="109">
        <v>0.2</v>
      </c>
    </row>
    <row r="38" spans="4:13" x14ac:dyDescent="0.25">
      <c r="D38" s="40" t="s">
        <v>30</v>
      </c>
      <c r="E38" s="108">
        <f>$E$34*F38</f>
        <v>1137890832</v>
      </c>
      <c r="F38" s="109">
        <v>0.6</v>
      </c>
    </row>
    <row r="39" spans="4:13" x14ac:dyDescent="0.25">
      <c r="D39" s="40" t="s">
        <v>31</v>
      </c>
      <c r="E39" s="108">
        <f t="shared" ref="E39" si="7">$E$34*F39</f>
        <v>379296944</v>
      </c>
      <c r="F39" s="109">
        <v>0.2</v>
      </c>
    </row>
    <row r="40" spans="4:13" x14ac:dyDescent="0.25">
      <c r="D40" s="42" t="s">
        <v>32</v>
      </c>
      <c r="E40" s="103">
        <f>SUM(E37:E39)</f>
        <v>1896484720</v>
      </c>
      <c r="F40" s="110">
        <f>SUM(F37:F39)</f>
        <v>1</v>
      </c>
    </row>
    <row r="45" spans="4:13" x14ac:dyDescent="0.25">
      <c r="D45" s="166" t="s">
        <v>44</v>
      </c>
      <c r="E45" s="166"/>
      <c r="F45" s="166"/>
      <c r="G45" s="166"/>
      <c r="H45" s="166"/>
    </row>
    <row r="46" spans="4:13" x14ac:dyDescent="0.25">
      <c r="D46" s="57" t="s">
        <v>36</v>
      </c>
      <c r="E46" s="111" t="s">
        <v>37</v>
      </c>
      <c r="F46" s="111" t="s">
        <v>38</v>
      </c>
      <c r="G46" s="111" t="s">
        <v>1</v>
      </c>
      <c r="H46" s="57" t="s">
        <v>49</v>
      </c>
    </row>
    <row r="47" spans="4:13" x14ac:dyDescent="0.25">
      <c r="D47" s="47" t="s">
        <v>39</v>
      </c>
      <c r="E47" s="59" t="s">
        <v>40</v>
      </c>
      <c r="F47" s="59">
        <f>F58</f>
        <v>240</v>
      </c>
      <c r="G47" s="59"/>
      <c r="H47" s="47"/>
      <c r="I47" s="47"/>
      <c r="J47" s="47"/>
      <c r="K47" s="58"/>
      <c r="L47" s="58"/>
      <c r="M47" s="47"/>
    </row>
    <row r="48" spans="4:13" x14ac:dyDescent="0.25">
      <c r="D48" s="47" t="s">
        <v>3</v>
      </c>
      <c r="E48" s="59"/>
      <c r="F48" s="112">
        <f>SUMPRODUCT(F57:F57,G57:G57)</f>
        <v>24000</v>
      </c>
      <c r="G48" s="59" t="s">
        <v>50</v>
      </c>
      <c r="H48" s="47"/>
      <c r="I48" s="47"/>
      <c r="J48" s="47"/>
      <c r="K48" s="58"/>
      <c r="L48" s="58"/>
      <c r="M48" s="47"/>
    </row>
    <row r="49" spans="4:27" x14ac:dyDescent="0.25">
      <c r="D49" s="47" t="s">
        <v>52</v>
      </c>
      <c r="E49" s="59"/>
      <c r="F49" s="113">
        <v>0.15</v>
      </c>
      <c r="G49" s="59"/>
      <c r="H49" s="47"/>
      <c r="I49" s="47"/>
      <c r="J49" s="47"/>
      <c r="K49" s="58"/>
      <c r="L49" s="58"/>
      <c r="M49" s="47"/>
    </row>
    <row r="50" spans="4:27" ht="21" customHeight="1" x14ac:dyDescent="0.25">
      <c r="D50" s="47" t="s">
        <v>58</v>
      </c>
      <c r="E50" s="59"/>
      <c r="F50" s="112">
        <f>(F48*F49)+F48</f>
        <v>27600</v>
      </c>
      <c r="G50" s="59"/>
      <c r="H50" s="47"/>
      <c r="I50" s="47"/>
      <c r="J50" s="47"/>
      <c r="K50" s="58"/>
      <c r="L50" s="58"/>
      <c r="M50" s="47"/>
      <c r="U50"/>
      <c r="V50"/>
      <c r="W50"/>
      <c r="X50"/>
      <c r="Y50"/>
      <c r="Z50"/>
      <c r="AA50" s="41"/>
    </row>
    <row r="51" spans="4:27" x14ac:dyDescent="0.25">
      <c r="D51" s="47" t="s">
        <v>59</v>
      </c>
      <c r="E51" s="59"/>
      <c r="F51" s="112">
        <v>200</v>
      </c>
      <c r="G51" s="59"/>
      <c r="H51" s="47"/>
      <c r="I51" s="47"/>
      <c r="J51" s="47"/>
      <c r="K51" s="58"/>
      <c r="L51" s="58"/>
      <c r="M51" s="47"/>
      <c r="U51"/>
      <c r="V51"/>
      <c r="W51"/>
      <c r="X51"/>
      <c r="Y51"/>
      <c r="Z51"/>
      <c r="AA51" s="41"/>
    </row>
    <row r="52" spans="4:27" x14ac:dyDescent="0.25">
      <c r="D52" s="130" t="s">
        <v>77</v>
      </c>
      <c r="E52" s="30"/>
      <c r="F52" s="128">
        <f>F50+F51</f>
        <v>27800</v>
      </c>
      <c r="G52" s="59"/>
      <c r="H52" s="47"/>
      <c r="I52" s="47"/>
      <c r="J52" s="47"/>
      <c r="K52" s="58"/>
      <c r="L52" s="58"/>
      <c r="M52" s="47"/>
      <c r="U52"/>
      <c r="V52"/>
      <c r="W52"/>
      <c r="X52"/>
      <c r="Y52"/>
      <c r="Z52"/>
      <c r="AA52" s="41"/>
    </row>
    <row r="53" spans="4:27" x14ac:dyDescent="0.25">
      <c r="D53" s="47" t="s">
        <v>41</v>
      </c>
      <c r="E53" s="59"/>
      <c r="F53" s="59">
        <v>1</v>
      </c>
      <c r="G53" s="59" t="s">
        <v>53</v>
      </c>
      <c r="H53" s="47"/>
      <c r="I53" s="47"/>
      <c r="J53" s="47"/>
      <c r="K53" s="58"/>
      <c r="L53" s="58"/>
      <c r="M53" s="47"/>
      <c r="U53"/>
      <c r="V53"/>
      <c r="W53"/>
      <c r="X53"/>
      <c r="Y53"/>
      <c r="Z53"/>
      <c r="AA53" s="41"/>
    </row>
    <row r="54" spans="4:27" x14ac:dyDescent="0.25">
      <c r="D54" s="47"/>
      <c r="E54" s="59"/>
      <c r="F54" s="59">
        <f>F53*4046</f>
        <v>4046</v>
      </c>
      <c r="G54" s="59" t="s">
        <v>50</v>
      </c>
      <c r="H54" s="47"/>
      <c r="I54" s="47"/>
      <c r="J54" s="47"/>
      <c r="K54" s="58"/>
      <c r="L54" s="58"/>
      <c r="M54" s="47"/>
      <c r="U54"/>
      <c r="V54"/>
      <c r="W54"/>
      <c r="X54"/>
      <c r="Y54"/>
      <c r="Z54"/>
      <c r="AA54" s="41"/>
    </row>
    <row r="55" spans="4:27" ht="18" customHeight="1" x14ac:dyDescent="0.25">
      <c r="D55" s="47"/>
      <c r="E55" s="59"/>
      <c r="F55" s="59"/>
      <c r="G55" s="59"/>
      <c r="H55" s="47"/>
      <c r="I55" s="47"/>
      <c r="J55" s="47"/>
      <c r="K55" s="58"/>
      <c r="L55" s="58"/>
      <c r="M55" s="47"/>
      <c r="U55"/>
      <c r="V55"/>
      <c r="W55"/>
      <c r="X55"/>
      <c r="Y55"/>
      <c r="Z55"/>
      <c r="AA55" s="41"/>
    </row>
    <row r="56" spans="4:27" ht="33" customHeight="1" x14ac:dyDescent="0.25">
      <c r="D56" s="47"/>
      <c r="E56" s="59"/>
      <c r="F56" s="35" t="s">
        <v>65</v>
      </c>
      <c r="G56" s="35" t="s">
        <v>64</v>
      </c>
      <c r="H56" s="47"/>
      <c r="I56" s="37" t="s">
        <v>67</v>
      </c>
      <c r="J56" s="37" t="s">
        <v>68</v>
      </c>
      <c r="K56" s="38" t="s">
        <v>70</v>
      </c>
      <c r="L56" s="38" t="s">
        <v>69</v>
      </c>
      <c r="M56" s="47"/>
      <c r="U56"/>
      <c r="V56"/>
      <c r="W56"/>
      <c r="X56"/>
      <c r="Y56"/>
      <c r="Z56"/>
      <c r="AA56" s="41"/>
    </row>
    <row r="57" spans="4:27" ht="30" x14ac:dyDescent="0.25">
      <c r="D57" s="47" t="s">
        <v>45</v>
      </c>
      <c r="E57" s="114" t="s">
        <v>43</v>
      </c>
      <c r="F57" s="114">
        <v>240</v>
      </c>
      <c r="G57" s="101">
        <v>100</v>
      </c>
      <c r="H57" s="40" t="s">
        <v>50</v>
      </c>
      <c r="I57" s="60">
        <f>G57*G22</f>
        <v>6821887.4820143888</v>
      </c>
      <c r="J57" s="60">
        <f>G57*G24</f>
        <v>6051585.3237410067</v>
      </c>
      <c r="K57" s="61">
        <f>I57-J57</f>
        <v>770302.15827338211</v>
      </c>
      <c r="L57" s="62">
        <f>K57/J57</f>
        <v>0.12728931628071169</v>
      </c>
      <c r="M57" s="47"/>
      <c r="U57"/>
      <c r="V57"/>
      <c r="W57"/>
      <c r="X57"/>
      <c r="Y57"/>
      <c r="Z57"/>
      <c r="AA57" s="41"/>
    </row>
    <row r="58" spans="4:27" x14ac:dyDescent="0.25">
      <c r="D58" s="47"/>
      <c r="E58" s="59"/>
      <c r="F58" s="115">
        <f>SUM(F57:F57)</f>
        <v>240</v>
      </c>
      <c r="G58" s="59"/>
      <c r="H58" s="47"/>
      <c r="I58" s="47"/>
      <c r="J58" s="47"/>
      <c r="K58" s="58"/>
      <c r="L58" s="58"/>
      <c r="M58" s="47"/>
      <c r="U58"/>
      <c r="V58"/>
      <c r="W58"/>
      <c r="X58"/>
      <c r="Y58"/>
      <c r="Z58"/>
      <c r="AA58" s="41"/>
    </row>
    <row r="59" spans="4:27" x14ac:dyDescent="0.25">
      <c r="D59" s="47"/>
      <c r="E59" s="59"/>
      <c r="F59" s="35"/>
      <c r="G59" s="59"/>
      <c r="H59" s="47"/>
      <c r="I59" s="47"/>
      <c r="J59" s="47"/>
      <c r="K59" s="58"/>
      <c r="L59" s="58"/>
      <c r="M59" s="47"/>
      <c r="U59"/>
      <c r="V59"/>
      <c r="W59"/>
      <c r="X59"/>
      <c r="Y59"/>
      <c r="Z59"/>
      <c r="AA59" s="41"/>
    </row>
    <row r="60" spans="4:27" x14ac:dyDescent="0.25">
      <c r="D60" s="47" t="s">
        <v>54</v>
      </c>
      <c r="E60" s="59"/>
      <c r="F60" s="35">
        <v>0.5</v>
      </c>
      <c r="G60" s="59"/>
      <c r="H60" s="47"/>
      <c r="I60" s="47"/>
      <c r="J60" s="47"/>
      <c r="K60" s="58"/>
      <c r="L60" s="58"/>
      <c r="M60" s="47"/>
      <c r="U60"/>
      <c r="V60"/>
      <c r="W60"/>
      <c r="X60"/>
      <c r="Y60"/>
      <c r="Z60"/>
      <c r="AA60" s="41"/>
    </row>
    <row r="61" spans="4:27" x14ac:dyDescent="0.25">
      <c r="D61" s="47" t="s">
        <v>55</v>
      </c>
      <c r="E61" s="59"/>
      <c r="F61" s="59">
        <f>F58*F60</f>
        <v>120</v>
      </c>
      <c r="G61" s="59"/>
      <c r="H61" s="47"/>
      <c r="I61" s="47"/>
      <c r="J61" s="47"/>
      <c r="K61" s="58"/>
      <c r="L61" s="58"/>
      <c r="M61" s="47"/>
      <c r="U61"/>
      <c r="V61"/>
      <c r="W61"/>
      <c r="X61"/>
      <c r="Y61"/>
      <c r="Z61"/>
      <c r="AA61" s="41"/>
    </row>
    <row r="62" spans="4:27" x14ac:dyDescent="0.25">
      <c r="D62" s="47" t="s">
        <v>57</v>
      </c>
      <c r="E62" s="59"/>
      <c r="F62" s="59">
        <v>35</v>
      </c>
      <c r="G62" s="59"/>
      <c r="H62" s="47"/>
      <c r="I62" s="47"/>
      <c r="J62" s="47"/>
      <c r="K62" s="58"/>
      <c r="L62" s="58"/>
      <c r="M62" s="47"/>
      <c r="U62"/>
      <c r="V62"/>
      <c r="W62"/>
      <c r="X62"/>
      <c r="Y62"/>
      <c r="Z62"/>
      <c r="AA62" s="41"/>
    </row>
    <row r="63" spans="4:27" x14ac:dyDescent="0.25">
      <c r="D63" s="47" t="s">
        <v>56</v>
      </c>
      <c r="E63" s="59"/>
      <c r="F63" s="116">
        <f>F61*F62</f>
        <v>4200</v>
      </c>
      <c r="G63" s="59"/>
      <c r="H63" s="47"/>
      <c r="I63" s="47"/>
      <c r="J63" s="47"/>
      <c r="K63" s="58"/>
      <c r="L63" s="58"/>
      <c r="M63" s="47"/>
      <c r="U63"/>
      <c r="V63"/>
      <c r="W63"/>
      <c r="X63"/>
      <c r="Y63"/>
      <c r="Z63"/>
      <c r="AA63" s="41"/>
    </row>
    <row r="64" spans="4:27" x14ac:dyDescent="0.25">
      <c r="D64" s="47"/>
      <c r="E64" s="59"/>
      <c r="F64" s="112"/>
      <c r="G64" s="59"/>
      <c r="H64" s="47"/>
      <c r="I64" s="47"/>
      <c r="J64" s="47"/>
      <c r="K64" s="58"/>
      <c r="L64" s="58"/>
      <c r="M64" s="47"/>
    </row>
    <row r="65" spans="4:13" x14ac:dyDescent="0.25">
      <c r="D65" s="47" t="s">
        <v>60</v>
      </c>
      <c r="E65" s="59"/>
      <c r="F65" s="117">
        <f>F50+F63</f>
        <v>31800</v>
      </c>
      <c r="G65" s="59"/>
      <c r="H65" s="47"/>
      <c r="I65" s="47"/>
      <c r="J65" s="47"/>
      <c r="K65" s="58"/>
      <c r="L65" s="58"/>
      <c r="M65" s="47"/>
    </row>
    <row r="66" spans="4:13" x14ac:dyDescent="0.25">
      <c r="D66" s="47"/>
      <c r="E66" s="59"/>
      <c r="F66" s="59"/>
      <c r="G66" s="59"/>
      <c r="H66" s="47"/>
      <c r="I66" s="47"/>
      <c r="J66" s="47"/>
      <c r="K66" s="58"/>
      <c r="L66" s="58"/>
      <c r="M66" s="47"/>
    </row>
    <row r="67" spans="4:13" x14ac:dyDescent="0.25">
      <c r="D67" s="47"/>
      <c r="E67" s="59"/>
      <c r="F67" s="59"/>
      <c r="G67" s="118"/>
      <c r="H67" s="58"/>
      <c r="I67" s="47"/>
      <c r="J67" s="40"/>
    </row>
    <row r="68" spans="4:13" x14ac:dyDescent="0.25">
      <c r="D68" s="47"/>
      <c r="E68" s="59"/>
      <c r="F68" s="59"/>
      <c r="G68" s="118"/>
      <c r="H68" s="58"/>
      <c r="I68" s="47"/>
      <c r="J68" s="40"/>
    </row>
    <row r="69" spans="4:13" x14ac:dyDescent="0.25">
      <c r="D69" s="47"/>
      <c r="E69" s="59"/>
      <c r="F69" s="59"/>
      <c r="G69" s="118"/>
      <c r="H69" s="58"/>
      <c r="I69" s="47"/>
      <c r="J69" s="40"/>
    </row>
    <row r="70" spans="4:13" x14ac:dyDescent="0.25">
      <c r="D70" s="47"/>
      <c r="E70" s="59"/>
      <c r="F70" s="59"/>
      <c r="G70" s="118"/>
      <c r="H70" s="58"/>
      <c r="I70" s="47"/>
      <c r="J70" s="40"/>
    </row>
    <row r="71" spans="4:13" x14ac:dyDescent="0.25">
      <c r="D71" s="47"/>
      <c r="E71" s="59"/>
      <c r="F71" s="59"/>
      <c r="G71" s="118"/>
      <c r="H71" s="58"/>
      <c r="I71" s="47"/>
      <c r="J71" s="40"/>
    </row>
    <row r="72" spans="4:13" x14ac:dyDescent="0.25">
      <c r="D72" s="47"/>
      <c r="E72" s="59"/>
      <c r="F72" s="59"/>
      <c r="G72" s="59"/>
      <c r="H72" s="47"/>
      <c r="I72" s="47"/>
      <c r="J72" s="47"/>
      <c r="K72" s="58"/>
      <c r="L72" s="58"/>
      <c r="M72" s="47"/>
    </row>
    <row r="73" spans="4:13" x14ac:dyDescent="0.25">
      <c r="D73" s="47"/>
      <c r="E73" s="59"/>
      <c r="F73" s="59"/>
      <c r="G73" s="59"/>
      <c r="H73" s="47"/>
      <c r="I73" s="47"/>
      <c r="J73" s="47"/>
      <c r="K73" s="58"/>
      <c r="L73" s="58"/>
      <c r="M73" s="47"/>
    </row>
    <row r="74" spans="4:13" x14ac:dyDescent="0.25">
      <c r="D74" s="47"/>
      <c r="E74" s="59"/>
      <c r="F74" s="59"/>
      <c r="G74" s="59"/>
      <c r="H74" s="47"/>
      <c r="I74" s="47"/>
      <c r="J74" s="47"/>
      <c r="K74" s="58"/>
      <c r="L74" s="58"/>
      <c r="M74" s="47"/>
    </row>
  </sheetData>
  <mergeCells count="1">
    <mergeCell ref="D45:H45"/>
  </mergeCells>
  <pageMargins left="0.7" right="0.7" top="0.75" bottom="0.75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33D4345E7B248BF92D723CC539564" ma:contentTypeVersion="19" ma:contentTypeDescription="Create a new document." ma:contentTypeScope="" ma:versionID="6a010aa3b4975e45922e9399f3509e8e">
  <xsd:schema xmlns:xsd="http://www.w3.org/2001/XMLSchema" xmlns:xs="http://www.w3.org/2001/XMLSchema" xmlns:p="http://schemas.microsoft.com/office/2006/metadata/properties" xmlns:ns2="685fd050-ea86-4a27-aa36-f0dcb78fcbc2" xmlns:ns3="045ea235-e5af-4348-bfad-f6bb117afb1d" targetNamespace="http://schemas.microsoft.com/office/2006/metadata/properties" ma:root="true" ma:fieldsID="63411d35ad6e81a86de6baaadce073a6" ns2:_="" ns3:_="">
    <xsd:import namespace="685fd050-ea86-4a27-aa36-f0dcb78fcbc2"/>
    <xsd:import namespace="045ea235-e5af-4348-bfad-f6bb117afb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d050-ea86-4a27-aa36-f0dcb78fcb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114e3f-8ebe-4e58-bf53-34fae0f52efb}" ma:internalName="TaxCatchAll" ma:showField="CatchAllData" ma:web="685fd050-ea86-4a27-aa36-f0dcb78fcb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a235-e5af-4348-bfad-f6bb117afb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95fba6-4d69-4431-b755-7dd2742207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5fd050-ea86-4a27-aa36-f0dcb78fcbc2" xsi:nil="true"/>
    <lcf76f155ced4ddcb4097134ff3c332f xmlns="045ea235-e5af-4348-bfad-f6bb117afb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1CAF08-E5FE-4983-A716-F5A680126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7CC1DF-61D9-41F7-8674-CEE62C752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5fd050-ea86-4a27-aa36-f0dcb78fcbc2"/>
    <ds:schemaRef ds:uri="045ea235-e5af-4348-bfad-f6bb117af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E0AEA-25EF-4884-8FFD-10E01AE4F363}">
  <ds:schemaRefs>
    <ds:schemaRef ds:uri="http://purl.org/dc/terms/"/>
    <ds:schemaRef ds:uri="http://schemas.microsoft.com/office/2006/documentManagement/types"/>
    <ds:schemaRef ds:uri="045ea235-e5af-4348-bfad-f6bb117afb1d"/>
    <ds:schemaRef ds:uri="http://purl.org/dc/elements/1.1/"/>
    <ds:schemaRef ds:uri="http://www.w3.org/XML/1998/namespace"/>
    <ds:schemaRef ds:uri="685fd050-ea86-4a27-aa36-f0dcb78fcbc2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Dev 1 financials</vt:lpstr>
      <vt:lpstr>Dev 2 financials</vt:lpstr>
      <vt:lpstr>Dev 3 financials</vt:lpstr>
      <vt:lpstr>'Dev 3 financials'!Print_Area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Seeta Shah</dc:creator>
  <cp:lastModifiedBy>Collins Baswony</cp:lastModifiedBy>
  <cp:lastPrinted>2026-02-05T09:48:24Z</cp:lastPrinted>
  <dcterms:created xsi:type="dcterms:W3CDTF">2021-09-10T08:46:56Z</dcterms:created>
  <dcterms:modified xsi:type="dcterms:W3CDTF">2026-03-02T09:02:22Z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0x01010021833D4345E7B248BF92D723CC539564</vt:lpwstr>
  </property>
  <property fmtid="{D5CDD505-2E9C-101B-9397-08002B2CF9AE}" pid="3" name="MSIP_Label_e6ced21e-27ff-431c-8fa9-8c102ffb3e37_Enabled">
    <vt:lpwstr>true</vt:lpwstr>
  </property>
  <property fmtid="{D5CDD505-2E9C-101B-9397-08002B2CF9AE}" pid="4" name="MSIP_Label_e6ced21e-27ff-431c-8fa9-8c102ffb3e37_SetDate">
    <vt:lpwstr>2026-01-30T07:43:52Z</vt:lpwstr>
  </property>
  <property fmtid="{D5CDD505-2E9C-101B-9397-08002B2CF9AE}" pid="5" name="MSIP_Label_e6ced21e-27ff-431c-8fa9-8c102ffb3e37_Method">
    <vt:lpwstr>Standard</vt:lpwstr>
  </property>
  <property fmtid="{D5CDD505-2E9C-101B-9397-08002B2CF9AE}" pid="6" name="MSIP_Label_e6ced21e-27ff-431c-8fa9-8c102ffb3e37_Name">
    <vt:lpwstr>defa4170-0d19-0005-0004-bc88714345d2</vt:lpwstr>
  </property>
  <property fmtid="{D5CDD505-2E9C-101B-9397-08002B2CF9AE}" pid="7" name="MSIP_Label_e6ced21e-27ff-431c-8fa9-8c102ffb3e37_SiteId">
    <vt:lpwstr>7d05adbd-7ce1-4932-ab68-1517555f53c2</vt:lpwstr>
  </property>
  <property fmtid="{D5CDD505-2E9C-101B-9397-08002B2CF9AE}" pid="8" name="MSIP_Label_e6ced21e-27ff-431c-8fa9-8c102ffb3e37_ActionId">
    <vt:lpwstr>dee5a172-241a-4a45-9995-074044d3fafc</vt:lpwstr>
  </property>
  <property fmtid="{D5CDD505-2E9C-101B-9397-08002B2CF9AE}" pid="9" name="MSIP_Label_e6ced21e-27ff-431c-8fa9-8c102ffb3e37_ContentBits">
    <vt:lpwstr>0</vt:lpwstr>
  </property>
  <property fmtid="{D5CDD505-2E9C-101B-9397-08002B2CF9AE}" pid="10" name="MSIP_Label_e6ced21e-27ff-431c-8fa9-8c102ffb3e37_Tag">
    <vt:lpwstr>10, 3, 0, 1</vt:lpwstr>
  </property>
  <property fmtid="{D5CDD505-2E9C-101B-9397-08002B2CF9AE}" pid="11" name="MediaServiceImageTags">
    <vt:lpwstr/>
  </property>
</Properties>
</file>